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C:\Users\matmatti\Desktop\Tiimit\Terveydenhuolto\VeVa\"/>
    </mc:Choice>
  </mc:AlternateContent>
  <xr:revisionPtr revIDLastSave="0" documentId="8_{83FACD1C-762C-4489-A49F-53402B656C8C}" xr6:coauthVersionLast="47" xr6:coauthVersionMax="47" xr10:uidLastSave="{00000000-0000-0000-0000-000000000000}"/>
  <workbookProtection workbookAlgorithmName="SHA-512" workbookHashValue="495Ugxpn5ogSMCR1wR+eNxc/rx2B+0cS18frNYDMSJ5O8Coo5vv51WRKcX2Yn5faO1E4lctmYY3BAJU7wntPdQ==" workbookSaltValue="X7pE1Np2ZfFtFIXIuuEhkA==" workbookSpinCount="100000" lockStructure="1"/>
  <bookViews>
    <workbookView xWindow="-28920" yWindow="-120" windowWidth="29040" windowHeight="15720" xr2:uid="{00000000-000D-0000-FFFF-FFFF00000000}"/>
  </bookViews>
  <sheets>
    <sheet name="Hakulomake" sheetId="7" r:id="rId1"/>
    <sheet name="Lääkelista" sheetId="6" r:id="rId2"/>
    <sheet name="Oma tuotanto" sheetId="12" r:id="rId3"/>
    <sheet name="Päätös" sheetId="15" state="hidden" r:id="rId4"/>
    <sheet name="Lasku" sheetId="14" state="hidden" r:id="rId5"/>
  </sheets>
  <definedNames>
    <definedName name="_Hlk125448643" localSheetId="3">Päätös!$A$45</definedName>
    <definedName name="_Hlk158812948" localSheetId="3">Päätös!$A$88</definedName>
    <definedName name="_xlnm._FilterDatabase" localSheetId="1" hidden="1">Lääkelista!$C$2:$V$2</definedName>
    <definedName name="_xlnm._FilterDatabase" localSheetId="2" hidden="1">'Oma tuotanto'!$B$12:$R$12</definedName>
    <definedName name="_xlnm.Print_Area" localSheetId="4">Lasku!$A$1:$I$39</definedName>
    <definedName name="_xlnm.Print_Area" localSheetId="1">Lääkelista!$C$2:$Y$1500</definedName>
    <definedName name="_xlnm.Print_Titles" localSheetId="1">Lääkelista!$2:$2</definedName>
    <definedName name="VAHVASecurityStamp_ph" localSheetId="3">Päätös!$A$6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 i="15" l="1"/>
  <c r="A18" i="15"/>
  <c r="A17" i="15"/>
  <c r="A15" i="15"/>
  <c r="A4" i="15"/>
  <c r="A2" i="15"/>
  <c r="A3" i="15"/>
  <c r="A6" i="15"/>
  <c r="A26" i="15"/>
  <c r="O17" i="6" l="1"/>
  <c r="O3" i="6"/>
  <c r="O15" i="6"/>
  <c r="B10" i="6"/>
  <c r="O10" i="6"/>
  <c r="U10" i="6"/>
  <c r="Y10" i="6"/>
  <c r="C44" i="7"/>
  <c r="C43" i="7"/>
  <c r="A8" i="14"/>
  <c r="A4" i="14"/>
  <c r="H4" i="14"/>
  <c r="A10" i="14"/>
  <c r="A9" i="14"/>
  <c r="O18" i="6"/>
  <c r="O6" i="6"/>
  <c r="O11" i="6"/>
  <c r="P1003" i="12"/>
  <c r="I1003" i="12"/>
  <c r="P1002" i="12"/>
  <c r="I1002" i="12"/>
  <c r="P1001" i="12"/>
  <c r="I1001" i="12"/>
  <c r="P1000" i="12"/>
  <c r="I1000" i="12"/>
  <c r="P999" i="12"/>
  <c r="I999" i="12"/>
  <c r="P998" i="12"/>
  <c r="I998" i="12"/>
  <c r="P997" i="12"/>
  <c r="I997" i="12"/>
  <c r="P996" i="12"/>
  <c r="I996" i="12"/>
  <c r="P995" i="12"/>
  <c r="I995" i="12"/>
  <c r="P994" i="12"/>
  <c r="I994" i="12"/>
  <c r="P993" i="12"/>
  <c r="I993" i="12"/>
  <c r="P992" i="12"/>
  <c r="I992" i="12"/>
  <c r="P991" i="12"/>
  <c r="I991" i="12"/>
  <c r="P990" i="12"/>
  <c r="I990" i="12"/>
  <c r="P989" i="12"/>
  <c r="I989" i="12"/>
  <c r="P988" i="12"/>
  <c r="I988" i="12"/>
  <c r="P987" i="12"/>
  <c r="I987" i="12"/>
  <c r="P986" i="12"/>
  <c r="I986" i="12"/>
  <c r="P985" i="12"/>
  <c r="I985" i="12"/>
  <c r="P984" i="12"/>
  <c r="I984" i="12"/>
  <c r="P983" i="12"/>
  <c r="I983" i="12"/>
  <c r="P982" i="12"/>
  <c r="I982" i="12"/>
  <c r="P981" i="12"/>
  <c r="I981" i="12"/>
  <c r="P980" i="12"/>
  <c r="I980" i="12"/>
  <c r="P979" i="12"/>
  <c r="I979" i="12"/>
  <c r="P978" i="12"/>
  <c r="I978" i="12"/>
  <c r="P977" i="12"/>
  <c r="I977" i="12"/>
  <c r="P976" i="12"/>
  <c r="I976" i="12"/>
  <c r="P975" i="12"/>
  <c r="I975" i="12"/>
  <c r="P974" i="12"/>
  <c r="I974" i="12"/>
  <c r="P973" i="12"/>
  <c r="I973" i="12"/>
  <c r="P972" i="12"/>
  <c r="I972" i="12"/>
  <c r="P971" i="12"/>
  <c r="I971" i="12"/>
  <c r="P970" i="12"/>
  <c r="I970" i="12"/>
  <c r="P969" i="12"/>
  <c r="I969" i="12"/>
  <c r="P968" i="12"/>
  <c r="I968" i="12"/>
  <c r="P967" i="12"/>
  <c r="I967" i="12"/>
  <c r="P966" i="12"/>
  <c r="I966" i="12"/>
  <c r="P965" i="12"/>
  <c r="I965" i="12"/>
  <c r="P964" i="12"/>
  <c r="I964" i="12"/>
  <c r="P963" i="12"/>
  <c r="I963" i="12"/>
  <c r="P962" i="12"/>
  <c r="I962" i="12"/>
  <c r="P961" i="12"/>
  <c r="I961" i="12"/>
  <c r="P960" i="12"/>
  <c r="I960" i="12"/>
  <c r="P959" i="12"/>
  <c r="I959" i="12"/>
  <c r="P958" i="12"/>
  <c r="I958" i="12"/>
  <c r="P957" i="12"/>
  <c r="I957" i="12"/>
  <c r="P956" i="12"/>
  <c r="I956" i="12"/>
  <c r="P955" i="12"/>
  <c r="I955" i="12"/>
  <c r="P954" i="12"/>
  <c r="I954" i="12"/>
  <c r="P953" i="12"/>
  <c r="I953" i="12"/>
  <c r="P952" i="12"/>
  <c r="I952" i="12"/>
  <c r="P951" i="12"/>
  <c r="I951" i="12"/>
  <c r="P950" i="12"/>
  <c r="I950" i="12"/>
  <c r="P949" i="12"/>
  <c r="I949" i="12"/>
  <c r="P948" i="12"/>
  <c r="I948" i="12"/>
  <c r="P947" i="12"/>
  <c r="I947" i="12"/>
  <c r="P946" i="12"/>
  <c r="I946" i="12"/>
  <c r="P945" i="12"/>
  <c r="I945" i="12"/>
  <c r="P944" i="12"/>
  <c r="I944" i="12"/>
  <c r="P943" i="12"/>
  <c r="I943" i="12"/>
  <c r="P942" i="12"/>
  <c r="I942" i="12"/>
  <c r="P941" i="12"/>
  <c r="I941" i="12"/>
  <c r="P940" i="12"/>
  <c r="I940" i="12"/>
  <c r="P939" i="12"/>
  <c r="I939" i="12"/>
  <c r="P938" i="12"/>
  <c r="I938" i="12"/>
  <c r="P937" i="12"/>
  <c r="I937" i="12"/>
  <c r="P936" i="12"/>
  <c r="I936" i="12"/>
  <c r="P935" i="12"/>
  <c r="I935" i="12"/>
  <c r="P934" i="12"/>
  <c r="I934" i="12"/>
  <c r="P933" i="12"/>
  <c r="I933" i="12"/>
  <c r="P932" i="12"/>
  <c r="I932" i="12"/>
  <c r="P931" i="12"/>
  <c r="I931" i="12"/>
  <c r="P930" i="12"/>
  <c r="I930" i="12"/>
  <c r="P929" i="12"/>
  <c r="I929" i="12"/>
  <c r="P928" i="12"/>
  <c r="I928" i="12"/>
  <c r="P927" i="12"/>
  <c r="I927" i="12"/>
  <c r="P926" i="12"/>
  <c r="I926" i="12"/>
  <c r="P925" i="12"/>
  <c r="I925" i="12"/>
  <c r="P924" i="12"/>
  <c r="I924" i="12"/>
  <c r="P923" i="12"/>
  <c r="I923" i="12"/>
  <c r="P922" i="12"/>
  <c r="I922" i="12"/>
  <c r="P921" i="12"/>
  <c r="I921" i="12"/>
  <c r="P920" i="12"/>
  <c r="I920" i="12"/>
  <c r="P919" i="12"/>
  <c r="I919" i="12"/>
  <c r="P918" i="12"/>
  <c r="I918" i="12"/>
  <c r="P917" i="12"/>
  <c r="I917" i="12"/>
  <c r="P916" i="12"/>
  <c r="I916" i="12"/>
  <c r="P915" i="12"/>
  <c r="I915" i="12"/>
  <c r="P914" i="12"/>
  <c r="I914" i="12"/>
  <c r="P913" i="12"/>
  <c r="I913" i="12"/>
  <c r="P912" i="12"/>
  <c r="I912" i="12"/>
  <c r="P911" i="12"/>
  <c r="I911" i="12"/>
  <c r="P910" i="12"/>
  <c r="I910" i="12"/>
  <c r="P909" i="12"/>
  <c r="I909" i="12"/>
  <c r="P908" i="12"/>
  <c r="I908" i="12"/>
  <c r="P907" i="12"/>
  <c r="I907" i="12"/>
  <c r="P906" i="12"/>
  <c r="I906" i="12"/>
  <c r="P905" i="12"/>
  <c r="I905" i="12"/>
  <c r="P904" i="12"/>
  <c r="I904" i="12"/>
  <c r="P903" i="12"/>
  <c r="I903" i="12"/>
  <c r="P902" i="12"/>
  <c r="I902" i="12"/>
  <c r="P901" i="12"/>
  <c r="I901" i="12"/>
  <c r="P900" i="12"/>
  <c r="I900" i="12"/>
  <c r="P899" i="12"/>
  <c r="I899" i="12"/>
  <c r="P898" i="12"/>
  <c r="I898" i="12"/>
  <c r="P897" i="12"/>
  <c r="I897" i="12"/>
  <c r="P896" i="12"/>
  <c r="I896" i="12"/>
  <c r="P895" i="12"/>
  <c r="I895" i="12"/>
  <c r="P894" i="12"/>
  <c r="I894" i="12"/>
  <c r="P893" i="12"/>
  <c r="I893" i="12"/>
  <c r="P892" i="12"/>
  <c r="I892" i="12"/>
  <c r="P891" i="12"/>
  <c r="I891" i="12"/>
  <c r="P890" i="12"/>
  <c r="I890" i="12"/>
  <c r="P889" i="12"/>
  <c r="I889" i="12"/>
  <c r="P888" i="12"/>
  <c r="I888" i="12"/>
  <c r="P887" i="12"/>
  <c r="I887" i="12"/>
  <c r="P886" i="12"/>
  <c r="I886" i="12"/>
  <c r="P885" i="12"/>
  <c r="I885" i="12"/>
  <c r="P884" i="12"/>
  <c r="I884" i="12"/>
  <c r="P883" i="12"/>
  <c r="I883" i="12"/>
  <c r="P882" i="12"/>
  <c r="I882" i="12"/>
  <c r="P881" i="12"/>
  <c r="I881" i="12"/>
  <c r="P880" i="12"/>
  <c r="I880" i="12"/>
  <c r="P879" i="12"/>
  <c r="I879" i="12"/>
  <c r="P878" i="12"/>
  <c r="I878" i="12"/>
  <c r="P877" i="12"/>
  <c r="I877" i="12"/>
  <c r="P876" i="12"/>
  <c r="I876" i="12"/>
  <c r="P875" i="12"/>
  <c r="I875" i="12"/>
  <c r="P874" i="12"/>
  <c r="I874" i="12"/>
  <c r="P873" i="12"/>
  <c r="I873" i="12"/>
  <c r="P872" i="12"/>
  <c r="I872" i="12"/>
  <c r="P871" i="12"/>
  <c r="I871" i="12"/>
  <c r="P870" i="12"/>
  <c r="I870" i="12"/>
  <c r="P869" i="12"/>
  <c r="I869" i="12"/>
  <c r="P868" i="12"/>
  <c r="I868" i="12"/>
  <c r="P867" i="12"/>
  <c r="I867" i="12"/>
  <c r="P866" i="12"/>
  <c r="I866" i="12"/>
  <c r="P865" i="12"/>
  <c r="I865" i="12"/>
  <c r="P864" i="12"/>
  <c r="I864" i="12"/>
  <c r="P863" i="12"/>
  <c r="I863" i="12"/>
  <c r="P862" i="12"/>
  <c r="I862" i="12"/>
  <c r="P861" i="12"/>
  <c r="I861" i="12"/>
  <c r="P860" i="12"/>
  <c r="I860" i="12"/>
  <c r="P859" i="12"/>
  <c r="I859" i="12"/>
  <c r="P858" i="12"/>
  <c r="I858" i="12"/>
  <c r="P857" i="12"/>
  <c r="I857" i="12"/>
  <c r="P856" i="12"/>
  <c r="I856" i="12"/>
  <c r="P855" i="12"/>
  <c r="I855" i="12"/>
  <c r="P854" i="12"/>
  <c r="I854" i="12"/>
  <c r="P853" i="12"/>
  <c r="I853" i="12"/>
  <c r="P852" i="12"/>
  <c r="I852" i="12"/>
  <c r="P851" i="12"/>
  <c r="I851" i="12"/>
  <c r="P850" i="12"/>
  <c r="I850" i="12"/>
  <c r="P849" i="12"/>
  <c r="I849" i="12"/>
  <c r="P848" i="12"/>
  <c r="I848" i="12"/>
  <c r="P847" i="12"/>
  <c r="I847" i="12"/>
  <c r="P846" i="12"/>
  <c r="I846" i="12"/>
  <c r="P845" i="12"/>
  <c r="I845" i="12"/>
  <c r="P844" i="12"/>
  <c r="I844" i="12"/>
  <c r="P843" i="12"/>
  <c r="I843" i="12"/>
  <c r="P842" i="12"/>
  <c r="I842" i="12"/>
  <c r="P841" i="12"/>
  <c r="I841" i="12"/>
  <c r="P840" i="12"/>
  <c r="I840" i="12"/>
  <c r="P839" i="12"/>
  <c r="I839" i="12"/>
  <c r="P838" i="12"/>
  <c r="I838" i="12"/>
  <c r="P837" i="12"/>
  <c r="I837" i="12"/>
  <c r="P836" i="12"/>
  <c r="I836" i="12"/>
  <c r="P835" i="12"/>
  <c r="I835" i="12"/>
  <c r="P834" i="12"/>
  <c r="I834" i="12"/>
  <c r="P833" i="12"/>
  <c r="I833" i="12"/>
  <c r="P832" i="12"/>
  <c r="I832" i="12"/>
  <c r="P831" i="12"/>
  <c r="I831" i="12"/>
  <c r="P830" i="12"/>
  <c r="I830" i="12"/>
  <c r="P829" i="12"/>
  <c r="I829" i="12"/>
  <c r="P828" i="12"/>
  <c r="I828" i="12"/>
  <c r="P827" i="12"/>
  <c r="I827" i="12"/>
  <c r="P826" i="12"/>
  <c r="I826" i="12"/>
  <c r="P825" i="12"/>
  <c r="I825" i="12"/>
  <c r="P824" i="12"/>
  <c r="I824" i="12"/>
  <c r="P823" i="12"/>
  <c r="I823" i="12"/>
  <c r="P822" i="12"/>
  <c r="I822" i="12"/>
  <c r="P821" i="12"/>
  <c r="I821" i="12"/>
  <c r="P820" i="12"/>
  <c r="I820" i="12"/>
  <c r="P819" i="12"/>
  <c r="I819" i="12"/>
  <c r="P818" i="12"/>
  <c r="I818" i="12"/>
  <c r="P817" i="12"/>
  <c r="I817" i="12"/>
  <c r="P816" i="12"/>
  <c r="I816" i="12"/>
  <c r="P815" i="12"/>
  <c r="I815" i="12"/>
  <c r="P814" i="12"/>
  <c r="I814" i="12"/>
  <c r="P813" i="12"/>
  <c r="I813" i="12"/>
  <c r="P812" i="12"/>
  <c r="I812" i="12"/>
  <c r="P811" i="12"/>
  <c r="I811" i="12"/>
  <c r="P810" i="12"/>
  <c r="I810" i="12"/>
  <c r="P809" i="12"/>
  <c r="I809" i="12"/>
  <c r="P808" i="12"/>
  <c r="I808" i="12"/>
  <c r="P807" i="12"/>
  <c r="I807" i="12"/>
  <c r="P806" i="12"/>
  <c r="I806" i="12"/>
  <c r="P805" i="12"/>
  <c r="I805" i="12"/>
  <c r="P804" i="12"/>
  <c r="I804" i="12"/>
  <c r="P803" i="12"/>
  <c r="I803" i="12"/>
  <c r="P802" i="12"/>
  <c r="I802" i="12"/>
  <c r="P801" i="12"/>
  <c r="I801" i="12"/>
  <c r="P800" i="12"/>
  <c r="I800" i="12"/>
  <c r="P799" i="12"/>
  <c r="I799" i="12"/>
  <c r="P798" i="12"/>
  <c r="I798" i="12"/>
  <c r="P797" i="12"/>
  <c r="I797" i="12"/>
  <c r="P796" i="12"/>
  <c r="I796" i="12"/>
  <c r="P795" i="12"/>
  <c r="I795" i="12"/>
  <c r="P794" i="12"/>
  <c r="I794" i="12"/>
  <c r="P793" i="12"/>
  <c r="I793" i="12"/>
  <c r="P792" i="12"/>
  <c r="I792" i="12"/>
  <c r="P791" i="12"/>
  <c r="I791" i="12"/>
  <c r="P790" i="12"/>
  <c r="I790" i="12"/>
  <c r="P789" i="12"/>
  <c r="I789" i="12"/>
  <c r="P788" i="12"/>
  <c r="I788" i="12"/>
  <c r="P787" i="12"/>
  <c r="I787" i="12"/>
  <c r="P786" i="12"/>
  <c r="I786" i="12"/>
  <c r="P785" i="12"/>
  <c r="I785" i="12"/>
  <c r="P784" i="12"/>
  <c r="I784" i="12"/>
  <c r="P783" i="12"/>
  <c r="I783" i="12"/>
  <c r="P782" i="12"/>
  <c r="I782" i="12"/>
  <c r="P781" i="12"/>
  <c r="I781" i="12"/>
  <c r="P780" i="12"/>
  <c r="I780" i="12"/>
  <c r="P779" i="12"/>
  <c r="I779" i="12"/>
  <c r="P778" i="12"/>
  <c r="I778" i="12"/>
  <c r="P777" i="12"/>
  <c r="I777" i="12"/>
  <c r="P776" i="12"/>
  <c r="I776" i="12"/>
  <c r="P775" i="12"/>
  <c r="I775" i="12"/>
  <c r="P774" i="12"/>
  <c r="I774" i="12"/>
  <c r="P773" i="12"/>
  <c r="I773" i="12"/>
  <c r="P772" i="12"/>
  <c r="I772" i="12"/>
  <c r="P771" i="12"/>
  <c r="I771" i="12"/>
  <c r="P770" i="12"/>
  <c r="I770" i="12"/>
  <c r="P769" i="12"/>
  <c r="I769" i="12"/>
  <c r="P768" i="12"/>
  <c r="I768" i="12"/>
  <c r="P767" i="12"/>
  <c r="I767" i="12"/>
  <c r="P766" i="12"/>
  <c r="I766" i="12"/>
  <c r="P765" i="12"/>
  <c r="I765" i="12"/>
  <c r="P764" i="12"/>
  <c r="I764" i="12"/>
  <c r="P763" i="12"/>
  <c r="I763" i="12"/>
  <c r="P762" i="12"/>
  <c r="I762" i="12"/>
  <c r="P761" i="12"/>
  <c r="I761" i="12"/>
  <c r="P760" i="12"/>
  <c r="I760" i="12"/>
  <c r="P759" i="12"/>
  <c r="I759" i="12"/>
  <c r="P758" i="12"/>
  <c r="I758" i="12"/>
  <c r="P757" i="12"/>
  <c r="I757" i="12"/>
  <c r="P756" i="12"/>
  <c r="I756" i="12"/>
  <c r="P755" i="12"/>
  <c r="I755" i="12"/>
  <c r="P754" i="12"/>
  <c r="I754" i="12"/>
  <c r="P753" i="12"/>
  <c r="I753" i="12"/>
  <c r="P752" i="12"/>
  <c r="I752" i="12"/>
  <c r="P751" i="12"/>
  <c r="I751" i="12"/>
  <c r="P750" i="12"/>
  <c r="I750" i="12"/>
  <c r="P749" i="12"/>
  <c r="I749" i="12"/>
  <c r="P748" i="12"/>
  <c r="I748" i="12"/>
  <c r="P747" i="12"/>
  <c r="I747" i="12"/>
  <c r="P746" i="12"/>
  <c r="I746" i="12"/>
  <c r="P745" i="12"/>
  <c r="I745" i="12"/>
  <c r="P744" i="12"/>
  <c r="I744" i="12"/>
  <c r="P743" i="12"/>
  <c r="I743" i="12"/>
  <c r="P742" i="12"/>
  <c r="I742" i="12"/>
  <c r="P741" i="12"/>
  <c r="I741" i="12"/>
  <c r="P740" i="12"/>
  <c r="I740" i="12"/>
  <c r="P739" i="12"/>
  <c r="I739" i="12"/>
  <c r="P738" i="12"/>
  <c r="I738" i="12"/>
  <c r="P737" i="12"/>
  <c r="I737" i="12"/>
  <c r="P736" i="12"/>
  <c r="I736" i="12"/>
  <c r="P735" i="12"/>
  <c r="I735" i="12"/>
  <c r="P734" i="12"/>
  <c r="I734" i="12"/>
  <c r="P733" i="12"/>
  <c r="I733" i="12"/>
  <c r="P732" i="12"/>
  <c r="I732" i="12"/>
  <c r="P731" i="12"/>
  <c r="I731" i="12"/>
  <c r="P730" i="12"/>
  <c r="I730" i="12"/>
  <c r="P729" i="12"/>
  <c r="I729" i="12"/>
  <c r="P728" i="12"/>
  <c r="I728" i="12"/>
  <c r="P727" i="12"/>
  <c r="I727" i="12"/>
  <c r="P726" i="12"/>
  <c r="I726" i="12"/>
  <c r="P725" i="12"/>
  <c r="I725" i="12"/>
  <c r="P724" i="12"/>
  <c r="I724" i="12"/>
  <c r="P723" i="12"/>
  <c r="I723" i="12"/>
  <c r="P722" i="12"/>
  <c r="I722" i="12"/>
  <c r="P721" i="12"/>
  <c r="I721" i="12"/>
  <c r="P720" i="12"/>
  <c r="I720" i="12"/>
  <c r="P719" i="12"/>
  <c r="I719" i="12"/>
  <c r="P718" i="12"/>
  <c r="I718" i="12"/>
  <c r="P717" i="12"/>
  <c r="I717" i="12"/>
  <c r="P716" i="12"/>
  <c r="I716" i="12"/>
  <c r="P715" i="12"/>
  <c r="I715" i="12"/>
  <c r="P714" i="12"/>
  <c r="I714" i="12"/>
  <c r="P713" i="12"/>
  <c r="I713" i="12"/>
  <c r="P712" i="12"/>
  <c r="I712" i="12"/>
  <c r="P711" i="12"/>
  <c r="I711" i="12"/>
  <c r="P710" i="12"/>
  <c r="I710" i="12"/>
  <c r="P709" i="12"/>
  <c r="I709" i="12"/>
  <c r="P708" i="12"/>
  <c r="I708" i="12"/>
  <c r="P707" i="12"/>
  <c r="I707" i="12"/>
  <c r="P706" i="12"/>
  <c r="I706" i="12"/>
  <c r="P705" i="12"/>
  <c r="I705" i="12"/>
  <c r="P704" i="12"/>
  <c r="I704" i="12"/>
  <c r="P703" i="12"/>
  <c r="I703" i="12"/>
  <c r="P702" i="12"/>
  <c r="I702" i="12"/>
  <c r="P701" i="12"/>
  <c r="I701" i="12"/>
  <c r="P700" i="12"/>
  <c r="I700" i="12"/>
  <c r="P699" i="12"/>
  <c r="I699" i="12"/>
  <c r="P698" i="12"/>
  <c r="I698" i="12"/>
  <c r="P697" i="12"/>
  <c r="I697" i="12"/>
  <c r="P696" i="12"/>
  <c r="I696" i="12"/>
  <c r="P695" i="12"/>
  <c r="I695" i="12"/>
  <c r="P694" i="12"/>
  <c r="I694" i="12"/>
  <c r="P693" i="12"/>
  <c r="I693" i="12"/>
  <c r="P692" i="12"/>
  <c r="I692" i="12"/>
  <c r="P691" i="12"/>
  <c r="I691" i="12"/>
  <c r="P690" i="12"/>
  <c r="I690" i="12"/>
  <c r="P689" i="12"/>
  <c r="I689" i="12"/>
  <c r="P688" i="12"/>
  <c r="I688" i="12"/>
  <c r="P687" i="12"/>
  <c r="I687" i="12"/>
  <c r="P686" i="12"/>
  <c r="I686" i="12"/>
  <c r="P685" i="12"/>
  <c r="I685" i="12"/>
  <c r="P684" i="12"/>
  <c r="I684" i="12"/>
  <c r="P683" i="12"/>
  <c r="I683" i="12"/>
  <c r="P682" i="12"/>
  <c r="I682" i="12"/>
  <c r="P681" i="12"/>
  <c r="I681" i="12"/>
  <c r="P680" i="12"/>
  <c r="I680" i="12"/>
  <c r="P679" i="12"/>
  <c r="I679" i="12"/>
  <c r="P678" i="12"/>
  <c r="I678" i="12"/>
  <c r="P677" i="12"/>
  <c r="I677" i="12"/>
  <c r="P676" i="12"/>
  <c r="I676" i="12"/>
  <c r="P675" i="12"/>
  <c r="I675" i="12"/>
  <c r="P674" i="12"/>
  <c r="I674" i="12"/>
  <c r="P673" i="12"/>
  <c r="I673" i="12"/>
  <c r="P672" i="12"/>
  <c r="I672" i="12"/>
  <c r="P671" i="12"/>
  <c r="I671" i="12"/>
  <c r="P670" i="12"/>
  <c r="I670" i="12"/>
  <c r="P669" i="12"/>
  <c r="I669" i="12"/>
  <c r="P668" i="12"/>
  <c r="I668" i="12"/>
  <c r="P667" i="12"/>
  <c r="I667" i="12"/>
  <c r="P666" i="12"/>
  <c r="I666" i="12"/>
  <c r="P665" i="12"/>
  <c r="I665" i="12"/>
  <c r="P664" i="12"/>
  <c r="I664" i="12"/>
  <c r="P663" i="12"/>
  <c r="I663" i="12"/>
  <c r="P662" i="12"/>
  <c r="I662" i="12"/>
  <c r="P661" i="12"/>
  <c r="I661" i="12"/>
  <c r="P660" i="12"/>
  <c r="I660" i="12"/>
  <c r="P659" i="12"/>
  <c r="I659" i="12"/>
  <c r="P658" i="12"/>
  <c r="I658" i="12"/>
  <c r="P657" i="12"/>
  <c r="I657" i="12"/>
  <c r="P656" i="12"/>
  <c r="I656" i="12"/>
  <c r="P655" i="12"/>
  <c r="I655" i="12"/>
  <c r="P654" i="12"/>
  <c r="I654" i="12"/>
  <c r="P653" i="12"/>
  <c r="I653" i="12"/>
  <c r="P652" i="12"/>
  <c r="I652" i="12"/>
  <c r="P651" i="12"/>
  <c r="I651" i="12"/>
  <c r="P650" i="12"/>
  <c r="I650" i="12"/>
  <c r="P649" i="12"/>
  <c r="I649" i="12"/>
  <c r="P648" i="12"/>
  <c r="I648" i="12"/>
  <c r="P647" i="12"/>
  <c r="I647" i="12"/>
  <c r="P646" i="12"/>
  <c r="I646" i="12"/>
  <c r="P645" i="12"/>
  <c r="I645" i="12"/>
  <c r="P644" i="12"/>
  <c r="I644" i="12"/>
  <c r="P643" i="12"/>
  <c r="I643" i="12"/>
  <c r="P642" i="12"/>
  <c r="I642" i="12"/>
  <c r="P641" i="12"/>
  <c r="I641" i="12"/>
  <c r="P640" i="12"/>
  <c r="I640" i="12"/>
  <c r="P639" i="12"/>
  <c r="I639" i="12"/>
  <c r="P638" i="12"/>
  <c r="I638" i="12"/>
  <c r="P637" i="12"/>
  <c r="I637" i="12"/>
  <c r="P636" i="12"/>
  <c r="I636" i="12"/>
  <c r="P635" i="12"/>
  <c r="I635" i="12"/>
  <c r="P634" i="12"/>
  <c r="I634" i="12"/>
  <c r="P633" i="12"/>
  <c r="I633" i="12"/>
  <c r="P632" i="12"/>
  <c r="I632" i="12"/>
  <c r="P631" i="12"/>
  <c r="I631" i="12"/>
  <c r="P630" i="12"/>
  <c r="I630" i="12"/>
  <c r="P629" i="12"/>
  <c r="I629" i="12"/>
  <c r="P628" i="12"/>
  <c r="I628" i="12"/>
  <c r="P627" i="12"/>
  <c r="I627" i="12"/>
  <c r="P626" i="12"/>
  <c r="I626" i="12"/>
  <c r="P625" i="12"/>
  <c r="I625" i="12"/>
  <c r="P624" i="12"/>
  <c r="I624" i="12"/>
  <c r="P623" i="12"/>
  <c r="I623" i="12"/>
  <c r="P622" i="12"/>
  <c r="I622" i="12"/>
  <c r="P621" i="12"/>
  <c r="I621" i="12"/>
  <c r="P620" i="12"/>
  <c r="I620" i="12"/>
  <c r="P619" i="12"/>
  <c r="I619" i="12"/>
  <c r="P618" i="12"/>
  <c r="I618" i="12"/>
  <c r="P617" i="12"/>
  <c r="I617" i="12"/>
  <c r="P616" i="12"/>
  <c r="I616" i="12"/>
  <c r="P615" i="12"/>
  <c r="I615" i="12"/>
  <c r="P614" i="12"/>
  <c r="I614" i="12"/>
  <c r="P613" i="12"/>
  <c r="I613" i="12"/>
  <c r="P612" i="12"/>
  <c r="I612" i="12"/>
  <c r="P611" i="12"/>
  <c r="I611" i="12"/>
  <c r="P610" i="12"/>
  <c r="I610" i="12"/>
  <c r="P609" i="12"/>
  <c r="I609" i="12"/>
  <c r="P608" i="12"/>
  <c r="I608" i="12"/>
  <c r="P607" i="12"/>
  <c r="I607" i="12"/>
  <c r="P606" i="12"/>
  <c r="I606" i="12"/>
  <c r="P605" i="12"/>
  <c r="I605" i="12"/>
  <c r="P604" i="12"/>
  <c r="I604" i="12"/>
  <c r="P603" i="12"/>
  <c r="I603" i="12"/>
  <c r="P602" i="12"/>
  <c r="I602" i="12"/>
  <c r="P601" i="12"/>
  <c r="I601" i="12"/>
  <c r="P600" i="12"/>
  <c r="I600" i="12"/>
  <c r="P599" i="12"/>
  <c r="I599" i="12"/>
  <c r="P598" i="12"/>
  <c r="I598" i="12"/>
  <c r="P597" i="12"/>
  <c r="I597" i="12"/>
  <c r="P596" i="12"/>
  <c r="I596" i="12"/>
  <c r="P595" i="12"/>
  <c r="I595" i="12"/>
  <c r="P594" i="12"/>
  <c r="I594" i="12"/>
  <c r="P593" i="12"/>
  <c r="I593" i="12"/>
  <c r="P592" i="12"/>
  <c r="I592" i="12"/>
  <c r="P591" i="12"/>
  <c r="I591" i="12"/>
  <c r="P590" i="12"/>
  <c r="I590" i="12"/>
  <c r="P589" i="12"/>
  <c r="I589" i="12"/>
  <c r="P588" i="12"/>
  <c r="I588" i="12"/>
  <c r="P587" i="12"/>
  <c r="I587" i="12"/>
  <c r="P586" i="12"/>
  <c r="I586" i="12"/>
  <c r="P585" i="12"/>
  <c r="I585" i="12"/>
  <c r="P584" i="12"/>
  <c r="I584" i="12"/>
  <c r="P583" i="12"/>
  <c r="I583" i="12"/>
  <c r="P582" i="12"/>
  <c r="I582" i="12"/>
  <c r="P581" i="12"/>
  <c r="I581" i="12"/>
  <c r="P580" i="12"/>
  <c r="I580" i="12"/>
  <c r="P579" i="12"/>
  <c r="I579" i="12"/>
  <c r="P578" i="12"/>
  <c r="I578" i="12"/>
  <c r="P577" i="12"/>
  <c r="I577" i="12"/>
  <c r="P576" i="12"/>
  <c r="I576" i="12"/>
  <c r="P575" i="12"/>
  <c r="I575" i="12"/>
  <c r="P574" i="12"/>
  <c r="I574" i="12"/>
  <c r="P573" i="12"/>
  <c r="I573" i="12"/>
  <c r="P572" i="12"/>
  <c r="I572" i="12"/>
  <c r="P571" i="12"/>
  <c r="I571" i="12"/>
  <c r="P570" i="12"/>
  <c r="I570" i="12"/>
  <c r="P569" i="12"/>
  <c r="I569" i="12"/>
  <c r="P568" i="12"/>
  <c r="I568" i="12"/>
  <c r="P567" i="12"/>
  <c r="I567" i="12"/>
  <c r="P566" i="12"/>
  <c r="I566" i="12"/>
  <c r="P565" i="12"/>
  <c r="I565" i="12"/>
  <c r="P564" i="12"/>
  <c r="I564" i="12"/>
  <c r="P563" i="12"/>
  <c r="I563" i="12"/>
  <c r="P562" i="12"/>
  <c r="I562" i="12"/>
  <c r="P561" i="12"/>
  <c r="I561" i="12"/>
  <c r="P560" i="12"/>
  <c r="I560" i="12"/>
  <c r="P559" i="12"/>
  <c r="I559" i="12"/>
  <c r="P558" i="12"/>
  <c r="I558" i="12"/>
  <c r="P557" i="12"/>
  <c r="I557" i="12"/>
  <c r="P556" i="12"/>
  <c r="I556" i="12"/>
  <c r="P555" i="12"/>
  <c r="I555" i="12"/>
  <c r="P554" i="12"/>
  <c r="I554" i="12"/>
  <c r="P553" i="12"/>
  <c r="I553" i="12"/>
  <c r="P552" i="12"/>
  <c r="I552" i="12"/>
  <c r="P551" i="12"/>
  <c r="I551" i="12"/>
  <c r="P550" i="12"/>
  <c r="I550" i="12"/>
  <c r="P549" i="12"/>
  <c r="I549" i="12"/>
  <c r="P548" i="12"/>
  <c r="I548" i="12"/>
  <c r="P547" i="12"/>
  <c r="I547" i="12"/>
  <c r="P546" i="12"/>
  <c r="I546" i="12"/>
  <c r="P545" i="12"/>
  <c r="I545" i="12"/>
  <c r="P544" i="12"/>
  <c r="I544" i="12"/>
  <c r="P543" i="12"/>
  <c r="I543" i="12"/>
  <c r="P542" i="12"/>
  <c r="I542" i="12"/>
  <c r="P541" i="12"/>
  <c r="I541" i="12"/>
  <c r="P540" i="12"/>
  <c r="I540" i="12"/>
  <c r="P539" i="12"/>
  <c r="I539" i="12"/>
  <c r="P538" i="12"/>
  <c r="I538" i="12"/>
  <c r="P537" i="12"/>
  <c r="I537" i="12"/>
  <c r="P536" i="12"/>
  <c r="I536" i="12"/>
  <c r="P535" i="12"/>
  <c r="I535" i="12"/>
  <c r="P534" i="12"/>
  <c r="I534" i="12"/>
  <c r="P533" i="12"/>
  <c r="I533" i="12"/>
  <c r="P532" i="12"/>
  <c r="I532" i="12"/>
  <c r="P531" i="12"/>
  <c r="I531" i="12"/>
  <c r="P530" i="12"/>
  <c r="I530" i="12"/>
  <c r="P529" i="12"/>
  <c r="I529" i="12"/>
  <c r="P528" i="12"/>
  <c r="I528" i="12"/>
  <c r="P527" i="12"/>
  <c r="I527" i="12"/>
  <c r="P526" i="12"/>
  <c r="I526" i="12"/>
  <c r="P525" i="12"/>
  <c r="I525" i="12"/>
  <c r="P524" i="12"/>
  <c r="I524" i="12"/>
  <c r="P523" i="12"/>
  <c r="I523" i="12"/>
  <c r="P522" i="12"/>
  <c r="I522" i="12"/>
  <c r="P521" i="12"/>
  <c r="I521" i="12"/>
  <c r="P520" i="12"/>
  <c r="I520" i="12"/>
  <c r="P519" i="12"/>
  <c r="I519" i="12"/>
  <c r="P518" i="12"/>
  <c r="I518" i="12"/>
  <c r="P517" i="12"/>
  <c r="I517" i="12"/>
  <c r="P516" i="12"/>
  <c r="I516" i="12"/>
  <c r="P515" i="12"/>
  <c r="I515" i="12"/>
  <c r="P514" i="12"/>
  <c r="I514" i="12"/>
  <c r="P513" i="12"/>
  <c r="I513" i="12"/>
  <c r="P512" i="12"/>
  <c r="I512" i="12"/>
  <c r="P511" i="12"/>
  <c r="I511" i="12"/>
  <c r="P510" i="12"/>
  <c r="I510" i="12"/>
  <c r="P509" i="12"/>
  <c r="I509" i="12"/>
  <c r="P508" i="12"/>
  <c r="I508" i="12"/>
  <c r="P507" i="12"/>
  <c r="I507" i="12"/>
  <c r="P506" i="12"/>
  <c r="I506" i="12"/>
  <c r="P505" i="12"/>
  <c r="I505" i="12"/>
  <c r="P504" i="12"/>
  <c r="I504" i="12"/>
  <c r="P503" i="12"/>
  <c r="I503" i="12"/>
  <c r="P502" i="12"/>
  <c r="I502" i="12"/>
  <c r="P501" i="12"/>
  <c r="I501" i="12"/>
  <c r="P500" i="12"/>
  <c r="I500" i="12"/>
  <c r="P499" i="12"/>
  <c r="I499" i="12"/>
  <c r="P498" i="12"/>
  <c r="I498" i="12"/>
  <c r="P497" i="12"/>
  <c r="I497" i="12"/>
  <c r="P496" i="12"/>
  <c r="I496" i="12"/>
  <c r="P495" i="12"/>
  <c r="I495" i="12"/>
  <c r="P494" i="12"/>
  <c r="I494" i="12"/>
  <c r="P493" i="12"/>
  <c r="I493" i="12"/>
  <c r="P492" i="12"/>
  <c r="I492" i="12"/>
  <c r="P491" i="12"/>
  <c r="I491" i="12"/>
  <c r="P490" i="12"/>
  <c r="I490" i="12"/>
  <c r="P489" i="12"/>
  <c r="I489" i="12"/>
  <c r="P488" i="12"/>
  <c r="I488" i="12"/>
  <c r="P487" i="12"/>
  <c r="I487" i="12"/>
  <c r="P486" i="12"/>
  <c r="I486" i="12"/>
  <c r="P485" i="12"/>
  <c r="I485" i="12"/>
  <c r="P484" i="12"/>
  <c r="I484" i="12"/>
  <c r="P483" i="12"/>
  <c r="I483" i="12"/>
  <c r="P482" i="12"/>
  <c r="I482" i="12"/>
  <c r="P481" i="12"/>
  <c r="I481" i="12"/>
  <c r="P480" i="12"/>
  <c r="I480" i="12"/>
  <c r="P479" i="12"/>
  <c r="I479" i="12"/>
  <c r="P478" i="12"/>
  <c r="I478" i="12"/>
  <c r="P477" i="12"/>
  <c r="I477" i="12"/>
  <c r="P476" i="12"/>
  <c r="I476" i="12"/>
  <c r="P475" i="12"/>
  <c r="I475" i="12"/>
  <c r="P474" i="12"/>
  <c r="I474" i="12"/>
  <c r="P473" i="12"/>
  <c r="I473" i="12"/>
  <c r="P472" i="12"/>
  <c r="I472" i="12"/>
  <c r="P471" i="12"/>
  <c r="I471" i="12"/>
  <c r="P470" i="12"/>
  <c r="I470" i="12"/>
  <c r="P469" i="12"/>
  <c r="I469" i="12"/>
  <c r="P468" i="12"/>
  <c r="I468" i="12"/>
  <c r="P467" i="12"/>
  <c r="I467" i="12"/>
  <c r="P466" i="12"/>
  <c r="I466" i="12"/>
  <c r="P465" i="12"/>
  <c r="I465" i="12"/>
  <c r="P464" i="12"/>
  <c r="I464" i="12"/>
  <c r="P463" i="12"/>
  <c r="I463" i="12"/>
  <c r="P462" i="12"/>
  <c r="I462" i="12"/>
  <c r="P461" i="12"/>
  <c r="I461" i="12"/>
  <c r="P460" i="12"/>
  <c r="I460" i="12"/>
  <c r="P459" i="12"/>
  <c r="I459" i="12"/>
  <c r="P458" i="12"/>
  <c r="I458" i="12"/>
  <c r="P457" i="12"/>
  <c r="I457" i="12"/>
  <c r="P456" i="12"/>
  <c r="I456" i="12"/>
  <c r="P455" i="12"/>
  <c r="I455" i="12"/>
  <c r="P454" i="12"/>
  <c r="I454" i="12"/>
  <c r="P453" i="12"/>
  <c r="I453" i="12"/>
  <c r="P452" i="12"/>
  <c r="I452" i="12"/>
  <c r="P451" i="12"/>
  <c r="I451" i="12"/>
  <c r="P450" i="12"/>
  <c r="I450" i="12"/>
  <c r="P449" i="12"/>
  <c r="I449" i="12"/>
  <c r="P448" i="12"/>
  <c r="I448" i="12"/>
  <c r="P447" i="12"/>
  <c r="I447" i="12"/>
  <c r="P446" i="12"/>
  <c r="I446" i="12"/>
  <c r="P445" i="12"/>
  <c r="I445" i="12"/>
  <c r="P444" i="12"/>
  <c r="I444" i="12"/>
  <c r="P443" i="12"/>
  <c r="I443" i="12"/>
  <c r="P442" i="12"/>
  <c r="I442" i="12"/>
  <c r="P441" i="12"/>
  <c r="I441" i="12"/>
  <c r="P440" i="12"/>
  <c r="I440" i="12"/>
  <c r="P439" i="12"/>
  <c r="I439" i="12"/>
  <c r="P438" i="12"/>
  <c r="I438" i="12"/>
  <c r="P437" i="12"/>
  <c r="I437" i="12"/>
  <c r="P436" i="12"/>
  <c r="I436" i="12"/>
  <c r="P435" i="12"/>
  <c r="I435" i="12"/>
  <c r="P434" i="12"/>
  <c r="I434" i="12"/>
  <c r="P433" i="12"/>
  <c r="I433" i="12"/>
  <c r="P432" i="12"/>
  <c r="I432" i="12"/>
  <c r="P431" i="12"/>
  <c r="I431" i="12"/>
  <c r="P430" i="12"/>
  <c r="I430" i="12"/>
  <c r="P429" i="12"/>
  <c r="I429" i="12"/>
  <c r="P428" i="12"/>
  <c r="I428" i="12"/>
  <c r="P427" i="12"/>
  <c r="I427" i="12"/>
  <c r="P426" i="12"/>
  <c r="I426" i="12"/>
  <c r="P425" i="12"/>
  <c r="I425" i="12"/>
  <c r="P424" i="12"/>
  <c r="I424" i="12"/>
  <c r="P423" i="12"/>
  <c r="I423" i="12"/>
  <c r="P422" i="12"/>
  <c r="I422" i="12"/>
  <c r="P421" i="12"/>
  <c r="I421" i="12"/>
  <c r="P420" i="12"/>
  <c r="I420" i="12"/>
  <c r="P419" i="12"/>
  <c r="I419" i="12"/>
  <c r="P418" i="12"/>
  <c r="I418" i="12"/>
  <c r="P417" i="12"/>
  <c r="I417" i="12"/>
  <c r="P416" i="12"/>
  <c r="I416" i="12"/>
  <c r="P415" i="12"/>
  <c r="I415" i="12"/>
  <c r="P414" i="12"/>
  <c r="I414" i="12"/>
  <c r="P413" i="12"/>
  <c r="I413" i="12"/>
  <c r="P412" i="12"/>
  <c r="I412" i="12"/>
  <c r="P411" i="12"/>
  <c r="I411" i="12"/>
  <c r="P410" i="12"/>
  <c r="I410" i="12"/>
  <c r="P409" i="12"/>
  <c r="I409" i="12"/>
  <c r="P408" i="12"/>
  <c r="I408" i="12"/>
  <c r="P407" i="12"/>
  <c r="I407" i="12"/>
  <c r="P406" i="12"/>
  <c r="I406" i="12"/>
  <c r="P405" i="12"/>
  <c r="I405" i="12"/>
  <c r="P404" i="12"/>
  <c r="I404" i="12"/>
  <c r="P403" i="12"/>
  <c r="I403" i="12"/>
  <c r="P402" i="12"/>
  <c r="I402" i="12"/>
  <c r="P401" i="12"/>
  <c r="I401" i="12"/>
  <c r="P400" i="12"/>
  <c r="I400" i="12"/>
  <c r="P399" i="12"/>
  <c r="I399" i="12"/>
  <c r="P398" i="12"/>
  <c r="I398" i="12"/>
  <c r="P397" i="12"/>
  <c r="I397" i="12"/>
  <c r="P396" i="12"/>
  <c r="I396" i="12"/>
  <c r="P395" i="12"/>
  <c r="I395" i="12"/>
  <c r="P394" i="12"/>
  <c r="I394" i="12"/>
  <c r="P393" i="12"/>
  <c r="I393" i="12"/>
  <c r="P392" i="12"/>
  <c r="I392" i="12"/>
  <c r="P391" i="12"/>
  <c r="I391" i="12"/>
  <c r="P390" i="12"/>
  <c r="I390" i="12"/>
  <c r="P389" i="12"/>
  <c r="I389" i="12"/>
  <c r="P388" i="12"/>
  <c r="I388" i="12"/>
  <c r="P387" i="12"/>
  <c r="I387" i="12"/>
  <c r="P386" i="12"/>
  <c r="I386" i="12"/>
  <c r="P385" i="12"/>
  <c r="I385" i="12"/>
  <c r="P384" i="12"/>
  <c r="I384" i="12"/>
  <c r="P383" i="12"/>
  <c r="I383" i="12"/>
  <c r="P382" i="12"/>
  <c r="I382" i="12"/>
  <c r="P381" i="12"/>
  <c r="I381" i="12"/>
  <c r="P380" i="12"/>
  <c r="I380" i="12"/>
  <c r="P379" i="12"/>
  <c r="I379" i="12"/>
  <c r="P378" i="12"/>
  <c r="I378" i="12"/>
  <c r="P377" i="12"/>
  <c r="I377" i="12"/>
  <c r="P376" i="12"/>
  <c r="I376" i="12"/>
  <c r="P375" i="12"/>
  <c r="I375" i="12"/>
  <c r="P374" i="12"/>
  <c r="I374" i="12"/>
  <c r="P373" i="12"/>
  <c r="I373" i="12"/>
  <c r="P372" i="12"/>
  <c r="I372" i="12"/>
  <c r="P371" i="12"/>
  <c r="I371" i="12"/>
  <c r="P370" i="12"/>
  <c r="I370" i="12"/>
  <c r="P369" i="12"/>
  <c r="I369" i="12"/>
  <c r="P368" i="12"/>
  <c r="I368" i="12"/>
  <c r="P367" i="12"/>
  <c r="I367" i="12"/>
  <c r="P366" i="12"/>
  <c r="I366" i="12"/>
  <c r="P365" i="12"/>
  <c r="I365" i="12"/>
  <c r="P364" i="12"/>
  <c r="I364" i="12"/>
  <c r="P363" i="12"/>
  <c r="I363" i="12"/>
  <c r="P362" i="12"/>
  <c r="I362" i="12"/>
  <c r="P361" i="12"/>
  <c r="I361" i="12"/>
  <c r="P360" i="12"/>
  <c r="I360" i="12"/>
  <c r="P359" i="12"/>
  <c r="I359" i="12"/>
  <c r="P358" i="12"/>
  <c r="I358" i="12"/>
  <c r="P357" i="12"/>
  <c r="I357" i="12"/>
  <c r="P356" i="12"/>
  <c r="I356" i="12"/>
  <c r="P355" i="12"/>
  <c r="I355" i="12"/>
  <c r="P354" i="12"/>
  <c r="I354" i="12"/>
  <c r="P353" i="12"/>
  <c r="I353" i="12"/>
  <c r="P352" i="12"/>
  <c r="I352" i="12"/>
  <c r="P351" i="12"/>
  <c r="I351" i="12"/>
  <c r="P350" i="12"/>
  <c r="I350" i="12"/>
  <c r="P349" i="12"/>
  <c r="I349" i="12"/>
  <c r="P348" i="12"/>
  <c r="I348" i="12"/>
  <c r="P347" i="12"/>
  <c r="I347" i="12"/>
  <c r="P346" i="12"/>
  <c r="I346" i="12"/>
  <c r="P345" i="12"/>
  <c r="I345" i="12"/>
  <c r="P344" i="12"/>
  <c r="I344" i="12"/>
  <c r="P343" i="12"/>
  <c r="I343" i="12"/>
  <c r="P342" i="12"/>
  <c r="I342" i="12"/>
  <c r="P341" i="12"/>
  <c r="I341" i="12"/>
  <c r="P340" i="12"/>
  <c r="I340" i="12"/>
  <c r="P339" i="12"/>
  <c r="I339" i="12"/>
  <c r="P338" i="12"/>
  <c r="I338" i="12"/>
  <c r="P337" i="12"/>
  <c r="I337" i="12"/>
  <c r="P336" i="12"/>
  <c r="I336" i="12"/>
  <c r="P335" i="12"/>
  <c r="I335" i="12"/>
  <c r="P334" i="12"/>
  <c r="I334" i="12"/>
  <c r="P333" i="12"/>
  <c r="I333" i="12"/>
  <c r="P332" i="12"/>
  <c r="I332" i="12"/>
  <c r="P331" i="12"/>
  <c r="I331" i="12"/>
  <c r="P330" i="12"/>
  <c r="I330" i="12"/>
  <c r="P329" i="12"/>
  <c r="I329" i="12"/>
  <c r="P328" i="12"/>
  <c r="I328" i="12"/>
  <c r="P327" i="12"/>
  <c r="I327" i="12"/>
  <c r="P326" i="12"/>
  <c r="I326" i="12"/>
  <c r="P325" i="12"/>
  <c r="I325" i="12"/>
  <c r="P324" i="12"/>
  <c r="I324" i="12"/>
  <c r="P323" i="12"/>
  <c r="I323" i="12"/>
  <c r="P322" i="12"/>
  <c r="I322" i="12"/>
  <c r="P321" i="12"/>
  <c r="I321" i="12"/>
  <c r="P320" i="12"/>
  <c r="I320" i="12"/>
  <c r="P319" i="12"/>
  <c r="I319" i="12"/>
  <c r="P318" i="12"/>
  <c r="I318" i="12"/>
  <c r="P317" i="12"/>
  <c r="I317" i="12"/>
  <c r="P316" i="12"/>
  <c r="I316" i="12"/>
  <c r="P315" i="12"/>
  <c r="I315" i="12"/>
  <c r="P314" i="12"/>
  <c r="I314" i="12"/>
  <c r="P313" i="12"/>
  <c r="I313" i="12"/>
  <c r="P312" i="12"/>
  <c r="I312" i="12"/>
  <c r="P311" i="12"/>
  <c r="I311" i="12"/>
  <c r="P310" i="12"/>
  <c r="I310" i="12"/>
  <c r="P309" i="12"/>
  <c r="I309" i="12"/>
  <c r="P308" i="12"/>
  <c r="I308" i="12"/>
  <c r="P307" i="12"/>
  <c r="I307" i="12"/>
  <c r="P306" i="12"/>
  <c r="I306" i="12"/>
  <c r="P305" i="12"/>
  <c r="I305" i="12"/>
  <c r="P304" i="12"/>
  <c r="I304" i="12"/>
  <c r="P303" i="12"/>
  <c r="I303" i="12"/>
  <c r="P302" i="12"/>
  <c r="I302" i="12"/>
  <c r="P301" i="12"/>
  <c r="I301" i="12"/>
  <c r="P300" i="12"/>
  <c r="I300" i="12"/>
  <c r="P299" i="12"/>
  <c r="I299" i="12"/>
  <c r="P298" i="12"/>
  <c r="I298" i="12"/>
  <c r="P297" i="12"/>
  <c r="I297" i="12"/>
  <c r="P296" i="12"/>
  <c r="I296" i="12"/>
  <c r="P295" i="12"/>
  <c r="I295" i="12"/>
  <c r="P294" i="12"/>
  <c r="I294" i="12"/>
  <c r="P293" i="12"/>
  <c r="I293" i="12"/>
  <c r="P292" i="12"/>
  <c r="I292" i="12"/>
  <c r="P291" i="12"/>
  <c r="I291" i="12"/>
  <c r="P290" i="12"/>
  <c r="I290" i="12"/>
  <c r="P289" i="12"/>
  <c r="I289" i="12"/>
  <c r="P288" i="12"/>
  <c r="I288" i="12"/>
  <c r="P287" i="12"/>
  <c r="I287" i="12"/>
  <c r="P286" i="12"/>
  <c r="I286" i="12"/>
  <c r="P285" i="12"/>
  <c r="I285" i="12"/>
  <c r="P284" i="12"/>
  <c r="I284" i="12"/>
  <c r="P283" i="12"/>
  <c r="I283" i="12"/>
  <c r="P282" i="12"/>
  <c r="I282" i="12"/>
  <c r="P281" i="12"/>
  <c r="I281" i="12"/>
  <c r="P280" i="12"/>
  <c r="I280" i="12"/>
  <c r="P279" i="12"/>
  <c r="I279" i="12"/>
  <c r="P278" i="12"/>
  <c r="I278" i="12"/>
  <c r="P277" i="12"/>
  <c r="I277" i="12"/>
  <c r="P276" i="12"/>
  <c r="I276" i="12"/>
  <c r="P275" i="12"/>
  <c r="I275" i="12"/>
  <c r="P274" i="12"/>
  <c r="I274" i="12"/>
  <c r="P273" i="12"/>
  <c r="I273" i="12"/>
  <c r="P272" i="12"/>
  <c r="I272" i="12"/>
  <c r="P271" i="12"/>
  <c r="I271" i="12"/>
  <c r="P270" i="12"/>
  <c r="I270" i="12"/>
  <c r="P269" i="12"/>
  <c r="I269" i="12"/>
  <c r="P268" i="12"/>
  <c r="I268" i="12"/>
  <c r="P267" i="12"/>
  <c r="I267" i="12"/>
  <c r="P266" i="12"/>
  <c r="I266" i="12"/>
  <c r="P265" i="12"/>
  <c r="I265" i="12"/>
  <c r="P264" i="12"/>
  <c r="I264" i="12"/>
  <c r="P263" i="12"/>
  <c r="I263" i="12"/>
  <c r="P262" i="12"/>
  <c r="I262" i="12"/>
  <c r="P261" i="12"/>
  <c r="I261" i="12"/>
  <c r="P260" i="12"/>
  <c r="I260" i="12"/>
  <c r="P259" i="12"/>
  <c r="I259" i="12"/>
  <c r="P258" i="12"/>
  <c r="I258" i="12"/>
  <c r="P257" i="12"/>
  <c r="I257" i="12"/>
  <c r="P256" i="12"/>
  <c r="I256" i="12"/>
  <c r="P255" i="12"/>
  <c r="I255" i="12"/>
  <c r="P254" i="12"/>
  <c r="I254" i="12"/>
  <c r="P253" i="12"/>
  <c r="I253" i="12"/>
  <c r="P252" i="12"/>
  <c r="I252" i="12"/>
  <c r="P251" i="12"/>
  <c r="I251" i="12"/>
  <c r="P250" i="12"/>
  <c r="I250" i="12"/>
  <c r="P249" i="12"/>
  <c r="I249" i="12"/>
  <c r="P248" i="12"/>
  <c r="I248" i="12"/>
  <c r="P247" i="12"/>
  <c r="I247" i="12"/>
  <c r="P246" i="12"/>
  <c r="I246" i="12"/>
  <c r="P245" i="12"/>
  <c r="I245" i="12"/>
  <c r="P244" i="12"/>
  <c r="I244" i="12"/>
  <c r="P243" i="12"/>
  <c r="I243" i="12"/>
  <c r="P242" i="12"/>
  <c r="I242" i="12"/>
  <c r="P241" i="12"/>
  <c r="I241" i="12"/>
  <c r="P240" i="12"/>
  <c r="I240" i="12"/>
  <c r="P239" i="12"/>
  <c r="I239" i="12"/>
  <c r="P238" i="12"/>
  <c r="I238" i="12"/>
  <c r="P237" i="12"/>
  <c r="I237" i="12"/>
  <c r="P236" i="12"/>
  <c r="I236" i="12"/>
  <c r="P235" i="12"/>
  <c r="I235" i="12"/>
  <c r="P234" i="12"/>
  <c r="I234" i="12"/>
  <c r="P233" i="12"/>
  <c r="I233" i="12"/>
  <c r="P232" i="12"/>
  <c r="I232" i="12"/>
  <c r="P231" i="12"/>
  <c r="I231" i="12"/>
  <c r="P230" i="12"/>
  <c r="I230" i="12"/>
  <c r="P229" i="12"/>
  <c r="I229" i="12"/>
  <c r="P228" i="12"/>
  <c r="I228" i="12"/>
  <c r="P227" i="12"/>
  <c r="I227" i="12"/>
  <c r="P226" i="12"/>
  <c r="I226" i="12"/>
  <c r="P225" i="12"/>
  <c r="I225" i="12"/>
  <c r="P224" i="12"/>
  <c r="I224" i="12"/>
  <c r="P223" i="12"/>
  <c r="I223" i="12"/>
  <c r="P222" i="12"/>
  <c r="I222" i="12"/>
  <c r="P221" i="12"/>
  <c r="I221" i="12"/>
  <c r="P220" i="12"/>
  <c r="I220" i="12"/>
  <c r="P219" i="12"/>
  <c r="I219" i="12"/>
  <c r="P218" i="12"/>
  <c r="I218" i="12"/>
  <c r="P217" i="12"/>
  <c r="I217" i="12"/>
  <c r="P216" i="12"/>
  <c r="I216" i="12"/>
  <c r="P215" i="12"/>
  <c r="I215" i="12"/>
  <c r="P214" i="12"/>
  <c r="I214" i="12"/>
  <c r="P213" i="12"/>
  <c r="I213" i="12"/>
  <c r="P212" i="12"/>
  <c r="I212" i="12"/>
  <c r="P211" i="12"/>
  <c r="I211" i="12"/>
  <c r="P210" i="12"/>
  <c r="I210" i="12"/>
  <c r="P209" i="12"/>
  <c r="I209" i="12"/>
  <c r="P208" i="12"/>
  <c r="I208" i="12"/>
  <c r="P207" i="12"/>
  <c r="I207" i="12"/>
  <c r="P206" i="12"/>
  <c r="I206" i="12"/>
  <c r="P205" i="12"/>
  <c r="I205" i="12"/>
  <c r="P204" i="12"/>
  <c r="I204" i="12"/>
  <c r="P203" i="12"/>
  <c r="I203" i="12"/>
  <c r="P202" i="12"/>
  <c r="I202" i="12"/>
  <c r="P201" i="12"/>
  <c r="I201" i="12"/>
  <c r="P200" i="12"/>
  <c r="I200" i="12"/>
  <c r="P199" i="12"/>
  <c r="I199" i="12"/>
  <c r="P198" i="12"/>
  <c r="I198" i="12"/>
  <c r="P197" i="12"/>
  <c r="I197" i="12"/>
  <c r="P196" i="12"/>
  <c r="I196" i="12"/>
  <c r="P195" i="12"/>
  <c r="I195" i="12"/>
  <c r="P194" i="12"/>
  <c r="I194" i="12"/>
  <c r="P193" i="12"/>
  <c r="I193" i="12"/>
  <c r="P192" i="12"/>
  <c r="I192" i="12"/>
  <c r="P191" i="12"/>
  <c r="I191" i="12"/>
  <c r="P190" i="12"/>
  <c r="I190" i="12"/>
  <c r="P189" i="12"/>
  <c r="I189" i="12"/>
  <c r="P188" i="12"/>
  <c r="I188" i="12"/>
  <c r="P187" i="12"/>
  <c r="I187" i="12"/>
  <c r="P186" i="12"/>
  <c r="I186" i="12"/>
  <c r="P185" i="12"/>
  <c r="I185" i="12"/>
  <c r="P184" i="12"/>
  <c r="I184" i="12"/>
  <c r="P183" i="12"/>
  <c r="I183" i="12"/>
  <c r="P182" i="12"/>
  <c r="I182" i="12"/>
  <c r="P181" i="12"/>
  <c r="I181" i="12"/>
  <c r="P180" i="12"/>
  <c r="I180" i="12"/>
  <c r="P179" i="12"/>
  <c r="I179" i="12"/>
  <c r="P178" i="12"/>
  <c r="I178" i="12"/>
  <c r="P177" i="12"/>
  <c r="I177" i="12"/>
  <c r="P176" i="12"/>
  <c r="I176" i="12"/>
  <c r="P175" i="12"/>
  <c r="I175" i="12"/>
  <c r="P174" i="12"/>
  <c r="I174" i="12"/>
  <c r="P173" i="12"/>
  <c r="I173" i="12"/>
  <c r="P172" i="12"/>
  <c r="I172" i="12"/>
  <c r="P171" i="12"/>
  <c r="I171" i="12"/>
  <c r="P170" i="12"/>
  <c r="I170" i="12"/>
  <c r="P169" i="12"/>
  <c r="I169" i="12"/>
  <c r="P168" i="12"/>
  <c r="I168" i="12"/>
  <c r="P167" i="12"/>
  <c r="I167" i="12"/>
  <c r="P166" i="12"/>
  <c r="I166" i="12"/>
  <c r="P165" i="12"/>
  <c r="I165" i="12"/>
  <c r="P164" i="12"/>
  <c r="I164" i="12"/>
  <c r="P163" i="12"/>
  <c r="I163" i="12"/>
  <c r="P162" i="12"/>
  <c r="I162" i="12"/>
  <c r="P161" i="12"/>
  <c r="I161" i="12"/>
  <c r="P160" i="12"/>
  <c r="I160" i="12"/>
  <c r="P159" i="12"/>
  <c r="I159" i="12"/>
  <c r="P158" i="12"/>
  <c r="I158" i="12"/>
  <c r="P157" i="12"/>
  <c r="I157" i="12"/>
  <c r="P156" i="12"/>
  <c r="I156" i="12"/>
  <c r="P155" i="12"/>
  <c r="I155" i="12"/>
  <c r="P154" i="12"/>
  <c r="I154" i="12"/>
  <c r="P153" i="12"/>
  <c r="I153" i="12"/>
  <c r="P152" i="12"/>
  <c r="I152" i="12"/>
  <c r="P151" i="12"/>
  <c r="I151" i="12"/>
  <c r="P150" i="12"/>
  <c r="I150" i="12"/>
  <c r="P149" i="12"/>
  <c r="I149" i="12"/>
  <c r="P148" i="12"/>
  <c r="I148" i="12"/>
  <c r="P147" i="12"/>
  <c r="I147" i="12"/>
  <c r="P146" i="12"/>
  <c r="I146" i="12"/>
  <c r="P145" i="12"/>
  <c r="I145" i="12"/>
  <c r="P144" i="12"/>
  <c r="I144" i="12"/>
  <c r="P143" i="12"/>
  <c r="I143" i="12"/>
  <c r="P142" i="12"/>
  <c r="I142" i="12"/>
  <c r="P141" i="12"/>
  <c r="I141" i="12"/>
  <c r="P140" i="12"/>
  <c r="I140" i="12"/>
  <c r="P139" i="12"/>
  <c r="I139" i="12"/>
  <c r="P138" i="12"/>
  <c r="I138" i="12"/>
  <c r="P137" i="12"/>
  <c r="I137" i="12"/>
  <c r="P136" i="12"/>
  <c r="I136" i="12"/>
  <c r="P135" i="12"/>
  <c r="I135" i="12"/>
  <c r="P134" i="12"/>
  <c r="I134" i="12"/>
  <c r="P133" i="12"/>
  <c r="I133" i="12"/>
  <c r="P132" i="12"/>
  <c r="I132" i="12"/>
  <c r="P131" i="12"/>
  <c r="I131" i="12"/>
  <c r="P130" i="12"/>
  <c r="I130" i="12"/>
  <c r="P129" i="12"/>
  <c r="I129" i="12"/>
  <c r="P128" i="12"/>
  <c r="I128" i="12"/>
  <c r="P127" i="12"/>
  <c r="I127" i="12"/>
  <c r="P126" i="12"/>
  <c r="I126" i="12"/>
  <c r="P125" i="12"/>
  <c r="I125" i="12"/>
  <c r="P124" i="12"/>
  <c r="I124" i="12"/>
  <c r="P123" i="12"/>
  <c r="I123" i="12"/>
  <c r="P122" i="12"/>
  <c r="I122" i="12"/>
  <c r="P121" i="12"/>
  <c r="I121" i="12"/>
  <c r="P120" i="12"/>
  <c r="I120" i="12"/>
  <c r="P119" i="12"/>
  <c r="I119" i="12"/>
  <c r="P118" i="12"/>
  <c r="I118" i="12"/>
  <c r="P117" i="12"/>
  <c r="I117" i="12"/>
  <c r="P116" i="12"/>
  <c r="I116" i="12"/>
  <c r="P115" i="12"/>
  <c r="I115" i="12"/>
  <c r="P114" i="12"/>
  <c r="I114" i="12"/>
  <c r="P113" i="12"/>
  <c r="I113" i="12"/>
  <c r="P112" i="12"/>
  <c r="I112" i="12"/>
  <c r="P111" i="12"/>
  <c r="I111" i="12"/>
  <c r="P110" i="12"/>
  <c r="I110" i="12"/>
  <c r="P109" i="12"/>
  <c r="I109" i="12"/>
  <c r="P108" i="12"/>
  <c r="I108" i="12"/>
  <c r="P107" i="12"/>
  <c r="I107" i="12"/>
  <c r="P106" i="12"/>
  <c r="I106" i="12"/>
  <c r="P105" i="12"/>
  <c r="I105" i="12"/>
  <c r="P104" i="12"/>
  <c r="I104" i="12"/>
  <c r="P103" i="12"/>
  <c r="I103" i="12"/>
  <c r="P102" i="12"/>
  <c r="I102" i="12"/>
  <c r="P101" i="12"/>
  <c r="I101" i="12"/>
  <c r="P100" i="12"/>
  <c r="I100" i="12"/>
  <c r="P99" i="12"/>
  <c r="I99" i="12"/>
  <c r="P98" i="12"/>
  <c r="I98" i="12"/>
  <c r="P97" i="12"/>
  <c r="I97" i="12"/>
  <c r="P96" i="12"/>
  <c r="I96" i="12"/>
  <c r="P95" i="12"/>
  <c r="I95" i="12"/>
  <c r="P94" i="12"/>
  <c r="I94" i="12"/>
  <c r="P93" i="12"/>
  <c r="I93" i="12"/>
  <c r="P92" i="12"/>
  <c r="I92" i="12"/>
  <c r="P91" i="12"/>
  <c r="I91" i="12"/>
  <c r="P90" i="12"/>
  <c r="I90" i="12"/>
  <c r="P89" i="12"/>
  <c r="I89" i="12"/>
  <c r="P88" i="12"/>
  <c r="I88" i="12"/>
  <c r="P87" i="12"/>
  <c r="I87" i="12"/>
  <c r="P86" i="12"/>
  <c r="I86" i="12"/>
  <c r="P85" i="12"/>
  <c r="I85" i="12"/>
  <c r="P84" i="12"/>
  <c r="I84" i="12"/>
  <c r="P83" i="12"/>
  <c r="I83" i="12"/>
  <c r="P82" i="12"/>
  <c r="I82" i="12"/>
  <c r="P81" i="12"/>
  <c r="I81" i="12"/>
  <c r="P80" i="12"/>
  <c r="I80" i="12"/>
  <c r="P79" i="12"/>
  <c r="I79" i="12"/>
  <c r="P78" i="12"/>
  <c r="I78" i="12"/>
  <c r="P77" i="12"/>
  <c r="I77" i="12"/>
  <c r="P76" i="12"/>
  <c r="I76" i="12"/>
  <c r="P75" i="12"/>
  <c r="I75" i="12"/>
  <c r="P74" i="12"/>
  <c r="I74" i="12"/>
  <c r="P73" i="12"/>
  <c r="I73" i="12"/>
  <c r="P72" i="12"/>
  <c r="I72" i="12"/>
  <c r="P71" i="12"/>
  <c r="I71" i="12"/>
  <c r="P70" i="12"/>
  <c r="I70" i="12"/>
  <c r="P69" i="12"/>
  <c r="I69" i="12"/>
  <c r="P68" i="12"/>
  <c r="I68" i="12"/>
  <c r="P67" i="12"/>
  <c r="I67" i="12"/>
  <c r="P66" i="12"/>
  <c r="I66" i="12"/>
  <c r="P65" i="12"/>
  <c r="I65" i="12"/>
  <c r="P64" i="12"/>
  <c r="I64" i="12"/>
  <c r="P63" i="12"/>
  <c r="I63" i="12"/>
  <c r="P62" i="12"/>
  <c r="I62" i="12"/>
  <c r="P61" i="12"/>
  <c r="I61" i="12"/>
  <c r="P60" i="12"/>
  <c r="I60" i="12"/>
  <c r="P59" i="12"/>
  <c r="I59" i="12"/>
  <c r="P58" i="12"/>
  <c r="I58" i="12"/>
  <c r="P57" i="12"/>
  <c r="I57" i="12"/>
  <c r="P56" i="12"/>
  <c r="I56" i="12"/>
  <c r="P55" i="12"/>
  <c r="I55" i="12"/>
  <c r="P54" i="12"/>
  <c r="I54" i="12"/>
  <c r="P53" i="12"/>
  <c r="I53" i="12"/>
  <c r="P52" i="12"/>
  <c r="I52" i="12"/>
  <c r="P51" i="12"/>
  <c r="I51" i="12"/>
  <c r="P50" i="12"/>
  <c r="I50" i="12"/>
  <c r="P49" i="12"/>
  <c r="I49" i="12"/>
  <c r="P48" i="12"/>
  <c r="I48" i="12"/>
  <c r="P47" i="12"/>
  <c r="I47" i="12"/>
  <c r="P46" i="12"/>
  <c r="I46" i="12"/>
  <c r="P45" i="12"/>
  <c r="I45" i="12"/>
  <c r="P44" i="12"/>
  <c r="I44" i="12"/>
  <c r="P43" i="12"/>
  <c r="I43" i="12"/>
  <c r="P42" i="12"/>
  <c r="I42" i="12"/>
  <c r="P41" i="12"/>
  <c r="I41" i="12"/>
  <c r="P40" i="12"/>
  <c r="I40" i="12"/>
  <c r="P39" i="12"/>
  <c r="I39" i="12"/>
  <c r="P38" i="12"/>
  <c r="I38" i="12"/>
  <c r="P37" i="12"/>
  <c r="I37" i="12"/>
  <c r="P36" i="12"/>
  <c r="I36" i="12"/>
  <c r="P35" i="12"/>
  <c r="I35" i="12"/>
  <c r="P34" i="12"/>
  <c r="I34" i="12"/>
  <c r="P33" i="12"/>
  <c r="I33" i="12"/>
  <c r="P32" i="12"/>
  <c r="I32" i="12"/>
  <c r="P31" i="12"/>
  <c r="I31" i="12"/>
  <c r="P30" i="12"/>
  <c r="I30" i="12"/>
  <c r="P29" i="12"/>
  <c r="I29" i="12"/>
  <c r="P28" i="12"/>
  <c r="I28" i="12"/>
  <c r="P27" i="12"/>
  <c r="I27" i="12"/>
  <c r="P26" i="12"/>
  <c r="I26" i="12"/>
  <c r="P25" i="12"/>
  <c r="I25" i="12"/>
  <c r="P24" i="12"/>
  <c r="I24" i="12"/>
  <c r="P23" i="12"/>
  <c r="I23" i="12"/>
  <c r="P22" i="12"/>
  <c r="I22" i="12"/>
  <c r="P21" i="12"/>
  <c r="I21" i="12"/>
  <c r="P20" i="12"/>
  <c r="I20" i="12"/>
  <c r="P19" i="12"/>
  <c r="I19" i="12"/>
  <c r="P18" i="12"/>
  <c r="I18" i="12"/>
  <c r="P17" i="12"/>
  <c r="I17" i="12"/>
  <c r="P16" i="12"/>
  <c r="I16" i="12"/>
  <c r="P15" i="12"/>
  <c r="I15" i="12"/>
  <c r="P14" i="12"/>
  <c r="I14" i="12"/>
  <c r="P13" i="12"/>
  <c r="I13" i="12"/>
  <c r="D5" i="12"/>
  <c r="Y3" i="6"/>
  <c r="Y4" i="6"/>
  <c r="Y5" i="6"/>
  <c r="Y6" i="6"/>
  <c r="Y7" i="6"/>
  <c r="Y8" i="6"/>
  <c r="Y9" i="6"/>
  <c r="Y11" i="6"/>
  <c r="Y12" i="6"/>
  <c r="Y13" i="6"/>
  <c r="Y14" i="6"/>
  <c r="Y15" i="6"/>
  <c r="Y16" i="6"/>
  <c r="Y17" i="6"/>
  <c r="Y18" i="6"/>
  <c r="Y19" i="6"/>
  <c r="Y20" i="6"/>
  <c r="Y21" i="6"/>
  <c r="Y22" i="6"/>
  <c r="Y23" i="6"/>
  <c r="Y24" i="6"/>
  <c r="Y25" i="6"/>
  <c r="Y26" i="6"/>
  <c r="Y27" i="6"/>
  <c r="Y28" i="6"/>
  <c r="Y29" i="6"/>
  <c r="Y30" i="6"/>
  <c r="Y31" i="6"/>
  <c r="Y32" i="6"/>
  <c r="Y33" i="6"/>
  <c r="Y34" i="6"/>
  <c r="Y35" i="6"/>
  <c r="Y36" i="6"/>
  <c r="Y37" i="6"/>
  <c r="Y38" i="6"/>
  <c r="Y39" i="6"/>
  <c r="Y40" i="6"/>
  <c r="Y41" i="6"/>
  <c r="Y42" i="6"/>
  <c r="Y43" i="6"/>
  <c r="Y44" i="6"/>
  <c r="Y45" i="6"/>
  <c r="Y46" i="6"/>
  <c r="Y47" i="6"/>
  <c r="Y48" i="6"/>
  <c r="Y49" i="6"/>
  <c r="Y50" i="6"/>
  <c r="Y51" i="6"/>
  <c r="Y52" i="6"/>
  <c r="Y53" i="6"/>
  <c r="Y54" i="6"/>
  <c r="Y55" i="6"/>
  <c r="Y56" i="6"/>
  <c r="Y57" i="6"/>
  <c r="Y58" i="6"/>
  <c r="Y59" i="6"/>
  <c r="Y60" i="6"/>
  <c r="Y61" i="6"/>
  <c r="Y62" i="6"/>
  <c r="Y63" i="6"/>
  <c r="Y64" i="6"/>
  <c r="Y65" i="6"/>
  <c r="Y66" i="6"/>
  <c r="Y67" i="6"/>
  <c r="Y68" i="6"/>
  <c r="Y69" i="6"/>
  <c r="Y70" i="6"/>
  <c r="Y71" i="6"/>
  <c r="Y72" i="6"/>
  <c r="Y73" i="6"/>
  <c r="Y74" i="6"/>
  <c r="Y75" i="6"/>
  <c r="Y76" i="6"/>
  <c r="Y77" i="6"/>
  <c r="Y78" i="6"/>
  <c r="Y79" i="6"/>
  <c r="Y80" i="6"/>
  <c r="Y81" i="6"/>
  <c r="Y82" i="6"/>
  <c r="Y83" i="6"/>
  <c r="Y84" i="6"/>
  <c r="Y85" i="6"/>
  <c r="Y86" i="6"/>
  <c r="Y87" i="6"/>
  <c r="Y88" i="6"/>
  <c r="Y89" i="6"/>
  <c r="Y90" i="6"/>
  <c r="Y91" i="6"/>
  <c r="Y92" i="6"/>
  <c r="Y93" i="6"/>
  <c r="Y94" i="6"/>
  <c r="Y95" i="6"/>
  <c r="Y96" i="6"/>
  <c r="Y97" i="6"/>
  <c r="Y98" i="6"/>
  <c r="Y99" i="6"/>
  <c r="Y100" i="6"/>
  <c r="Y101" i="6"/>
  <c r="Y102" i="6"/>
  <c r="Y103" i="6"/>
  <c r="Y104" i="6"/>
  <c r="Y105" i="6"/>
  <c r="Y106" i="6"/>
  <c r="Y107" i="6"/>
  <c r="Y108" i="6"/>
  <c r="Y109" i="6"/>
  <c r="Y110" i="6"/>
  <c r="Y111" i="6"/>
  <c r="Y112" i="6"/>
  <c r="Y113" i="6"/>
  <c r="Y114" i="6"/>
  <c r="Y115" i="6"/>
  <c r="Y116" i="6"/>
  <c r="Y117" i="6"/>
  <c r="Y118" i="6"/>
  <c r="Y119" i="6"/>
  <c r="Y120" i="6"/>
  <c r="Y121" i="6"/>
  <c r="Y122" i="6"/>
  <c r="Y123" i="6"/>
  <c r="Y124" i="6"/>
  <c r="Y125" i="6"/>
  <c r="Y126" i="6"/>
  <c r="Y127" i="6"/>
  <c r="Y128" i="6"/>
  <c r="Y129" i="6"/>
  <c r="Y130" i="6"/>
  <c r="Y131" i="6"/>
  <c r="Y132" i="6"/>
  <c r="Y133" i="6"/>
  <c r="Y134" i="6"/>
  <c r="Y135" i="6"/>
  <c r="Y136" i="6"/>
  <c r="Y137" i="6"/>
  <c r="Y138" i="6"/>
  <c r="Y139" i="6"/>
  <c r="Y140" i="6"/>
  <c r="Y141" i="6"/>
  <c r="Y142" i="6"/>
  <c r="Y143" i="6"/>
  <c r="Y144" i="6"/>
  <c r="Y145" i="6"/>
  <c r="Y146" i="6"/>
  <c r="Y147" i="6"/>
  <c r="Y148" i="6"/>
  <c r="Y149" i="6"/>
  <c r="Y150" i="6"/>
  <c r="Y151" i="6"/>
  <c r="Y152" i="6"/>
  <c r="Y153" i="6"/>
  <c r="Y154" i="6"/>
  <c r="Y155" i="6"/>
  <c r="Y156" i="6"/>
  <c r="Y157" i="6"/>
  <c r="Y158" i="6"/>
  <c r="Y159" i="6"/>
  <c r="Y160" i="6"/>
  <c r="Y161" i="6"/>
  <c r="Y162" i="6"/>
  <c r="Y163" i="6"/>
  <c r="Y164" i="6"/>
  <c r="Y165" i="6"/>
  <c r="Y166" i="6"/>
  <c r="Y167" i="6"/>
  <c r="Y168" i="6"/>
  <c r="Y169" i="6"/>
  <c r="Y170" i="6"/>
  <c r="Y171" i="6"/>
  <c r="Y172" i="6"/>
  <c r="Y173" i="6"/>
  <c r="Y174" i="6"/>
  <c r="Y175" i="6"/>
  <c r="Y176" i="6"/>
  <c r="Y177" i="6"/>
  <c r="Y178" i="6"/>
  <c r="Y179" i="6"/>
  <c r="Y180" i="6"/>
  <c r="Y181" i="6"/>
  <c r="Y182" i="6"/>
  <c r="Y183" i="6"/>
  <c r="Y184" i="6"/>
  <c r="Y185" i="6"/>
  <c r="Y186" i="6"/>
  <c r="Y187" i="6"/>
  <c r="Y188" i="6"/>
  <c r="Y189" i="6"/>
  <c r="Y190" i="6"/>
  <c r="Y191" i="6"/>
  <c r="Y192" i="6"/>
  <c r="Y193" i="6"/>
  <c r="Y194" i="6"/>
  <c r="Y195" i="6"/>
  <c r="Y196" i="6"/>
  <c r="Y197" i="6"/>
  <c r="Y198" i="6"/>
  <c r="Y199" i="6"/>
  <c r="Y200" i="6"/>
  <c r="Y201" i="6"/>
  <c r="Y202" i="6"/>
  <c r="Y203" i="6"/>
  <c r="Y204" i="6"/>
  <c r="Y205" i="6"/>
  <c r="Y206" i="6"/>
  <c r="Y207" i="6"/>
  <c r="Y208" i="6"/>
  <c r="Y209" i="6"/>
  <c r="Y210" i="6"/>
  <c r="Y211" i="6"/>
  <c r="Y212" i="6"/>
  <c r="Y213" i="6"/>
  <c r="Y214" i="6"/>
  <c r="Y215" i="6"/>
  <c r="Y216" i="6"/>
  <c r="Y217" i="6"/>
  <c r="Y218" i="6"/>
  <c r="Y219" i="6"/>
  <c r="Y220" i="6"/>
  <c r="Y221" i="6"/>
  <c r="Y222" i="6"/>
  <c r="Y223" i="6"/>
  <c r="Y224" i="6"/>
  <c r="Y225" i="6"/>
  <c r="Y226" i="6"/>
  <c r="Y227" i="6"/>
  <c r="Y228" i="6"/>
  <c r="Y229" i="6"/>
  <c r="Y230" i="6"/>
  <c r="Y231" i="6"/>
  <c r="Y232" i="6"/>
  <c r="Y233" i="6"/>
  <c r="Y234" i="6"/>
  <c r="Y235" i="6"/>
  <c r="Y236" i="6"/>
  <c r="Y237" i="6"/>
  <c r="Y238" i="6"/>
  <c r="Y239" i="6"/>
  <c r="Y240" i="6"/>
  <c r="Y241" i="6"/>
  <c r="Y242" i="6"/>
  <c r="Y243" i="6"/>
  <c r="Y244" i="6"/>
  <c r="Y245" i="6"/>
  <c r="Y246" i="6"/>
  <c r="Y247" i="6"/>
  <c r="Y248" i="6"/>
  <c r="Y249" i="6"/>
  <c r="Y250" i="6"/>
  <c r="Y251" i="6"/>
  <c r="Y252" i="6"/>
  <c r="Y253" i="6"/>
  <c r="Y254" i="6"/>
  <c r="Y255" i="6"/>
  <c r="Y256" i="6"/>
  <c r="Y257" i="6"/>
  <c r="Y258" i="6"/>
  <c r="Y259" i="6"/>
  <c r="Y260" i="6"/>
  <c r="Y261" i="6"/>
  <c r="Y1104" i="6"/>
  <c r="Y1105" i="6"/>
  <c r="Y1106" i="6"/>
  <c r="Y1107" i="6"/>
  <c r="Y1108" i="6"/>
  <c r="Y1109" i="6"/>
  <c r="Y1110" i="6"/>
  <c r="Y1111" i="6"/>
  <c r="Y1112" i="6"/>
  <c r="Y1113" i="6"/>
  <c r="Y1114" i="6"/>
  <c r="Y1115" i="6"/>
  <c r="Y1116" i="6"/>
  <c r="Y1117" i="6"/>
  <c r="Y1118" i="6"/>
  <c r="Y1119" i="6"/>
  <c r="Y1120" i="6"/>
  <c r="Y1121" i="6"/>
  <c r="Y1122" i="6"/>
  <c r="Y1123" i="6"/>
  <c r="Y1124" i="6"/>
  <c r="Y1125" i="6"/>
  <c r="Y1126" i="6"/>
  <c r="Y1127" i="6"/>
  <c r="Y1128" i="6"/>
  <c r="Y1129" i="6"/>
  <c r="Y1130" i="6"/>
  <c r="Y1131" i="6"/>
  <c r="Y1132" i="6"/>
  <c r="Y1133" i="6"/>
  <c r="Y1134" i="6"/>
  <c r="Y1135" i="6"/>
  <c r="Y1136" i="6"/>
  <c r="Y1137" i="6"/>
  <c r="Y1138" i="6"/>
  <c r="Y1139" i="6"/>
  <c r="Y1140" i="6"/>
  <c r="Y1141" i="6"/>
  <c r="Y1142" i="6"/>
  <c r="Y1143" i="6"/>
  <c r="Y1144" i="6"/>
  <c r="Y1145" i="6"/>
  <c r="Y1146" i="6"/>
  <c r="Y1147" i="6"/>
  <c r="Y1148" i="6"/>
  <c r="Y1149" i="6"/>
  <c r="Y1150" i="6"/>
  <c r="Y1151" i="6"/>
  <c r="Y1152" i="6"/>
  <c r="Y1153" i="6"/>
  <c r="Y1154" i="6"/>
  <c r="Y1155" i="6"/>
  <c r="Y1156" i="6"/>
  <c r="Y1157" i="6"/>
  <c r="Y1158" i="6"/>
  <c r="Y1159" i="6"/>
  <c r="Y1160" i="6"/>
  <c r="Y1161" i="6"/>
  <c r="Y1162" i="6"/>
  <c r="Y1163" i="6"/>
  <c r="Y1164" i="6"/>
  <c r="Y1165" i="6"/>
  <c r="Y1166" i="6"/>
  <c r="Y1167" i="6"/>
  <c r="Y1168" i="6"/>
  <c r="Y1169" i="6"/>
  <c r="Y1170" i="6"/>
  <c r="Y1171" i="6"/>
  <c r="Y1172" i="6"/>
  <c r="Y1173" i="6"/>
  <c r="Y1174" i="6"/>
  <c r="Y1175" i="6"/>
  <c r="Y1176" i="6"/>
  <c r="Y1177" i="6"/>
  <c r="Y1178" i="6"/>
  <c r="Y1179" i="6"/>
  <c r="Y1180" i="6"/>
  <c r="Y1181" i="6"/>
  <c r="Y1182" i="6"/>
  <c r="Y1183" i="6"/>
  <c r="Y1184" i="6"/>
  <c r="Y1185" i="6"/>
  <c r="Y1186" i="6"/>
  <c r="Y1187" i="6"/>
  <c r="Y1188" i="6"/>
  <c r="Y1189" i="6"/>
  <c r="Y1190" i="6"/>
  <c r="Y1191" i="6"/>
  <c r="Y1192" i="6"/>
  <c r="Y1193" i="6"/>
  <c r="Y1194" i="6"/>
  <c r="Y1195" i="6"/>
  <c r="Y1196" i="6"/>
  <c r="Y1197" i="6"/>
  <c r="Y1198" i="6"/>
  <c r="Y1199" i="6"/>
  <c r="Y1200" i="6"/>
  <c r="Y1201" i="6"/>
  <c r="Y1202" i="6"/>
  <c r="Y1203" i="6"/>
  <c r="Y1204" i="6"/>
  <c r="Y1205" i="6"/>
  <c r="Y1206" i="6"/>
  <c r="Y1207" i="6"/>
  <c r="Y1208" i="6"/>
  <c r="Y1209" i="6"/>
  <c r="Y1210" i="6"/>
  <c r="Y1211" i="6"/>
  <c r="Y1212" i="6"/>
  <c r="Y1213" i="6"/>
  <c r="Y1214" i="6"/>
  <c r="Y1215" i="6"/>
  <c r="Y1216" i="6"/>
  <c r="Y1217" i="6"/>
  <c r="Y1218" i="6"/>
  <c r="Y1219" i="6"/>
  <c r="Y1220" i="6"/>
  <c r="Y1221" i="6"/>
  <c r="Y1222" i="6"/>
  <c r="Y1223" i="6"/>
  <c r="Y1224" i="6"/>
  <c r="Y1225" i="6"/>
  <c r="Y1226" i="6"/>
  <c r="Y1227" i="6"/>
  <c r="Y1228" i="6"/>
  <c r="Y1229" i="6"/>
  <c r="Y1230" i="6"/>
  <c r="Y1231" i="6"/>
  <c r="Y1232" i="6"/>
  <c r="Y1233" i="6"/>
  <c r="Y1234" i="6"/>
  <c r="Y1235" i="6"/>
  <c r="Y1236" i="6"/>
  <c r="Y1237" i="6"/>
  <c r="Y1238" i="6"/>
  <c r="Y1239" i="6"/>
  <c r="Y1240" i="6"/>
  <c r="Y1241" i="6"/>
  <c r="Y1242" i="6"/>
  <c r="Y1243" i="6"/>
  <c r="Y1244" i="6"/>
  <c r="Y1245" i="6"/>
  <c r="Y1246" i="6"/>
  <c r="Y1247" i="6"/>
  <c r="Y1248" i="6"/>
  <c r="Y1249" i="6"/>
  <c r="Y1250" i="6"/>
  <c r="Y1251" i="6"/>
  <c r="Y1252" i="6"/>
  <c r="Y1253" i="6"/>
  <c r="Y1254" i="6"/>
  <c r="Y1255" i="6"/>
  <c r="Y1256" i="6"/>
  <c r="Y1257" i="6"/>
  <c r="Y1258" i="6"/>
  <c r="Y1259" i="6"/>
  <c r="Y1260" i="6"/>
  <c r="Y1261" i="6"/>
  <c r="Y1262" i="6"/>
  <c r="Y1263" i="6"/>
  <c r="Y1264" i="6"/>
  <c r="Y1265" i="6"/>
  <c r="Y1266" i="6"/>
  <c r="Y1267" i="6"/>
  <c r="Y1268" i="6"/>
  <c r="Y1269" i="6"/>
  <c r="Y1270" i="6"/>
  <c r="Y1271" i="6"/>
  <c r="Y1272" i="6"/>
  <c r="Y1273" i="6"/>
  <c r="Y1274" i="6"/>
  <c r="Y1275" i="6"/>
  <c r="Y1276" i="6"/>
  <c r="Y1277" i="6"/>
  <c r="Y1278" i="6"/>
  <c r="Y1279" i="6"/>
  <c r="Y1280" i="6"/>
  <c r="Y1281" i="6"/>
  <c r="Y1282" i="6"/>
  <c r="Y1283" i="6"/>
  <c r="Y1284" i="6"/>
  <c r="Y1285" i="6"/>
  <c r="Y1286" i="6"/>
  <c r="Y1287" i="6"/>
  <c r="Y1288" i="6"/>
  <c r="Y1289" i="6"/>
  <c r="Y1290" i="6"/>
  <c r="Y1291" i="6"/>
  <c r="Y1292" i="6"/>
  <c r="Y1293" i="6"/>
  <c r="Y1294" i="6"/>
  <c r="Y1295" i="6"/>
  <c r="Y1296" i="6"/>
  <c r="Y1297" i="6"/>
  <c r="Y1298" i="6"/>
  <c r="Y1299" i="6"/>
  <c r="Y1300" i="6"/>
  <c r="Y1301" i="6"/>
  <c r="Y1302" i="6"/>
  <c r="Y1303" i="6"/>
  <c r="Y1304" i="6"/>
  <c r="Y1305" i="6"/>
  <c r="Y1306" i="6"/>
  <c r="Y1307" i="6"/>
  <c r="Y1308" i="6"/>
  <c r="Y1309" i="6"/>
  <c r="Y1310" i="6"/>
  <c r="Y1311" i="6"/>
  <c r="Y1312" i="6"/>
  <c r="Y1313" i="6"/>
  <c r="Y1314" i="6"/>
  <c r="Y1315" i="6"/>
  <c r="Y1316" i="6"/>
  <c r="Y1317" i="6"/>
  <c r="Y1318" i="6"/>
  <c r="Y1319" i="6"/>
  <c r="Y1320" i="6"/>
  <c r="Y1321" i="6"/>
  <c r="Y1322" i="6"/>
  <c r="Y1323" i="6"/>
  <c r="Y1324" i="6"/>
  <c r="Y1325" i="6"/>
  <c r="Y1326" i="6"/>
  <c r="Y1327" i="6"/>
  <c r="Y1328" i="6"/>
  <c r="Y1329" i="6"/>
  <c r="Y1330" i="6"/>
  <c r="Y1331" i="6"/>
  <c r="Y1332" i="6"/>
  <c r="Y1333" i="6"/>
  <c r="Y1334" i="6"/>
  <c r="Y1335" i="6"/>
  <c r="Y1336" i="6"/>
  <c r="Y1337" i="6"/>
  <c r="Y1338" i="6"/>
  <c r="Y1339" i="6"/>
  <c r="Y1340" i="6"/>
  <c r="Y1341" i="6"/>
  <c r="Y1342" i="6"/>
  <c r="Y1343" i="6"/>
  <c r="Y1344" i="6"/>
  <c r="Y1345" i="6"/>
  <c r="Y1346" i="6"/>
  <c r="Y1347" i="6"/>
  <c r="Y1348" i="6"/>
  <c r="Y1349" i="6"/>
  <c r="Y1350" i="6"/>
  <c r="Y1351" i="6"/>
  <c r="Y1352" i="6"/>
  <c r="Y1353" i="6"/>
  <c r="Y1354" i="6"/>
  <c r="Y1355" i="6"/>
  <c r="Y1356" i="6"/>
  <c r="Y1357" i="6"/>
  <c r="Y1358" i="6"/>
  <c r="Y1359" i="6"/>
  <c r="Y1360" i="6"/>
  <c r="Y1361" i="6"/>
  <c r="Y1362" i="6"/>
  <c r="Y1363" i="6"/>
  <c r="Y1364" i="6"/>
  <c r="Y1365" i="6"/>
  <c r="Y1366" i="6"/>
  <c r="Y1367" i="6"/>
  <c r="Y1368" i="6"/>
  <c r="Y1369" i="6"/>
  <c r="Y1370" i="6"/>
  <c r="Y1371" i="6"/>
  <c r="Y1372" i="6"/>
  <c r="Y1373" i="6"/>
  <c r="Y1374" i="6"/>
  <c r="Y1375" i="6"/>
  <c r="Y1376" i="6"/>
  <c r="Y1377" i="6"/>
  <c r="Y1378" i="6"/>
  <c r="Y1379" i="6"/>
  <c r="Y1380" i="6"/>
  <c r="Y1381" i="6"/>
  <c r="Y1382" i="6"/>
  <c r="Y1383" i="6"/>
  <c r="Y1384" i="6"/>
  <c r="Y1385" i="6"/>
  <c r="Y1386" i="6"/>
  <c r="Y1387" i="6"/>
  <c r="Y1388" i="6"/>
  <c r="Y1389" i="6"/>
  <c r="Y1390" i="6"/>
  <c r="Y1391" i="6"/>
  <c r="Y1392" i="6"/>
  <c r="Y1393" i="6"/>
  <c r="Y1394" i="6"/>
  <c r="Y1395" i="6"/>
  <c r="Y1396" i="6"/>
  <c r="Y1397" i="6"/>
  <c r="Y1398" i="6"/>
  <c r="Y1399" i="6"/>
  <c r="Y1400" i="6"/>
  <c r="Y1401" i="6"/>
  <c r="Y1402" i="6"/>
  <c r="Y1403" i="6"/>
  <c r="Y1404" i="6"/>
  <c r="Y1405" i="6"/>
  <c r="Y1406" i="6"/>
  <c r="Y1407" i="6"/>
  <c r="Y1408" i="6"/>
  <c r="Y1409" i="6"/>
  <c r="Y1410" i="6"/>
  <c r="Y1411" i="6"/>
  <c r="Y1412" i="6"/>
  <c r="Y1413" i="6"/>
  <c r="Y1414" i="6"/>
  <c r="Y1415" i="6"/>
  <c r="Y1416" i="6"/>
  <c r="Y1417" i="6"/>
  <c r="Y1418" i="6"/>
  <c r="Y1419" i="6"/>
  <c r="Y1420" i="6"/>
  <c r="Y1421" i="6"/>
  <c r="Y1422" i="6"/>
  <c r="Y1423" i="6"/>
  <c r="Y1424" i="6"/>
  <c r="Y1425" i="6"/>
  <c r="Y1426" i="6"/>
  <c r="Y1427" i="6"/>
  <c r="Y1428" i="6"/>
  <c r="Y1429" i="6"/>
  <c r="Y1430" i="6"/>
  <c r="Y1431" i="6"/>
  <c r="Y1432" i="6"/>
  <c r="Y1433" i="6"/>
  <c r="Y1434" i="6"/>
  <c r="Y1435" i="6"/>
  <c r="Y1436" i="6"/>
  <c r="Y1437" i="6"/>
  <c r="Y1438" i="6"/>
  <c r="Y1439" i="6"/>
  <c r="Y1440" i="6"/>
  <c r="Y1441" i="6"/>
  <c r="Y1442" i="6"/>
  <c r="Y1443" i="6"/>
  <c r="Y1444" i="6"/>
  <c r="Y1445" i="6"/>
  <c r="Y1446" i="6"/>
  <c r="Y1447" i="6"/>
  <c r="Y1448" i="6"/>
  <c r="Y1449" i="6"/>
  <c r="Y1450" i="6"/>
  <c r="Y1451" i="6"/>
  <c r="Y1452" i="6"/>
  <c r="Y1453" i="6"/>
  <c r="Y1454" i="6"/>
  <c r="Y1455" i="6"/>
  <c r="Y1456" i="6"/>
  <c r="Y1457" i="6"/>
  <c r="Y1458" i="6"/>
  <c r="Y1459" i="6"/>
  <c r="Y1460" i="6"/>
  <c r="Y1461" i="6"/>
  <c r="Y1462" i="6"/>
  <c r="Y1463" i="6"/>
  <c r="Y1464" i="6"/>
  <c r="Y1465" i="6"/>
  <c r="Y1466" i="6"/>
  <c r="Y1467" i="6"/>
  <c r="Y1468" i="6"/>
  <c r="Y1469" i="6"/>
  <c r="Y1470" i="6"/>
  <c r="Y262" i="6"/>
  <c r="Y263" i="6"/>
  <c r="Y264" i="6"/>
  <c r="Y265" i="6"/>
  <c r="Y266" i="6"/>
  <c r="Y267" i="6"/>
  <c r="Y268" i="6"/>
  <c r="Y269" i="6"/>
  <c r="Y270" i="6"/>
  <c r="Y271" i="6"/>
  <c r="Y272" i="6"/>
  <c r="Y273" i="6"/>
  <c r="Y274" i="6"/>
  <c r="Y275" i="6"/>
  <c r="Y276" i="6"/>
  <c r="Y277" i="6"/>
  <c r="Y278" i="6"/>
  <c r="Y279" i="6"/>
  <c r="Y280" i="6"/>
  <c r="Y281" i="6"/>
  <c r="Y282" i="6"/>
  <c r="Y283" i="6"/>
  <c r="Y284" i="6"/>
  <c r="Y285" i="6"/>
  <c r="Y286" i="6"/>
  <c r="Y287" i="6"/>
  <c r="Y288" i="6"/>
  <c r="Y289" i="6"/>
  <c r="Y290" i="6"/>
  <c r="Y291" i="6"/>
  <c r="Y292" i="6"/>
  <c r="Y293" i="6"/>
  <c r="Y294" i="6"/>
  <c r="Y295" i="6"/>
  <c r="Y296" i="6"/>
  <c r="Y297" i="6"/>
  <c r="Y298" i="6"/>
  <c r="Y299" i="6"/>
  <c r="Y300" i="6"/>
  <c r="Y301" i="6"/>
  <c r="Y302" i="6"/>
  <c r="Y303" i="6"/>
  <c r="Y304" i="6"/>
  <c r="Y305" i="6"/>
  <c r="Y306" i="6"/>
  <c r="Y307" i="6"/>
  <c r="Y308" i="6"/>
  <c r="Y309" i="6"/>
  <c r="Y310" i="6"/>
  <c r="Y311" i="6"/>
  <c r="Y312" i="6"/>
  <c r="Y313" i="6"/>
  <c r="Y314" i="6"/>
  <c r="Y315" i="6"/>
  <c r="Y316" i="6"/>
  <c r="Y317" i="6"/>
  <c r="Y318" i="6"/>
  <c r="Y319" i="6"/>
  <c r="Y320" i="6"/>
  <c r="Y321" i="6"/>
  <c r="Y322" i="6"/>
  <c r="Y323" i="6"/>
  <c r="Y324" i="6"/>
  <c r="Y325" i="6"/>
  <c r="Y326" i="6"/>
  <c r="Y327" i="6"/>
  <c r="Y328" i="6"/>
  <c r="Y329" i="6"/>
  <c r="Y330" i="6"/>
  <c r="Y331" i="6"/>
  <c r="Y332" i="6"/>
  <c r="Y333" i="6"/>
  <c r="Y334" i="6"/>
  <c r="Y335" i="6"/>
  <c r="Y336" i="6"/>
  <c r="Y337" i="6"/>
  <c r="Y338" i="6"/>
  <c r="Y339" i="6"/>
  <c r="Y340" i="6"/>
  <c r="Y341" i="6"/>
  <c r="Y342" i="6"/>
  <c r="Y343" i="6"/>
  <c r="Y344" i="6"/>
  <c r="Y345" i="6"/>
  <c r="Y346" i="6"/>
  <c r="Y347" i="6"/>
  <c r="Y348" i="6"/>
  <c r="Y349" i="6"/>
  <c r="Y350" i="6"/>
  <c r="Y351" i="6"/>
  <c r="Y352" i="6"/>
  <c r="Y353" i="6"/>
  <c r="Y354" i="6"/>
  <c r="Y355" i="6"/>
  <c r="Y356" i="6"/>
  <c r="Y357" i="6"/>
  <c r="Y358" i="6"/>
  <c r="Y359" i="6"/>
  <c r="Y360" i="6"/>
  <c r="Y361" i="6"/>
  <c r="Y362" i="6"/>
  <c r="Y363" i="6"/>
  <c r="Y364" i="6"/>
  <c r="Y365" i="6"/>
  <c r="Y366" i="6"/>
  <c r="Y367" i="6"/>
  <c r="Y368" i="6"/>
  <c r="Y369" i="6"/>
  <c r="Y370" i="6"/>
  <c r="Y371" i="6"/>
  <c r="Y372" i="6"/>
  <c r="Y373" i="6"/>
  <c r="Y374" i="6"/>
  <c r="Y375" i="6"/>
  <c r="Y376" i="6"/>
  <c r="Y377" i="6"/>
  <c r="Y378" i="6"/>
  <c r="Y379" i="6"/>
  <c r="Y380" i="6"/>
  <c r="Y381" i="6"/>
  <c r="Y382" i="6"/>
  <c r="Y383" i="6"/>
  <c r="Y384" i="6"/>
  <c r="Y385" i="6"/>
  <c r="Y386" i="6"/>
  <c r="Y387" i="6"/>
  <c r="Y388" i="6"/>
  <c r="Y389" i="6"/>
  <c r="Y390" i="6"/>
  <c r="Y391" i="6"/>
  <c r="Y392" i="6"/>
  <c r="Y393" i="6"/>
  <c r="Y394" i="6"/>
  <c r="Y395" i="6"/>
  <c r="Y396" i="6"/>
  <c r="Y397" i="6"/>
  <c r="Y398" i="6"/>
  <c r="Y399" i="6"/>
  <c r="Y400" i="6"/>
  <c r="Y401" i="6"/>
  <c r="Y402" i="6"/>
  <c r="Y403" i="6"/>
  <c r="Y404" i="6"/>
  <c r="Y405" i="6"/>
  <c r="Y406" i="6"/>
  <c r="Y407" i="6"/>
  <c r="Y408" i="6"/>
  <c r="Y409" i="6"/>
  <c r="Y410" i="6"/>
  <c r="Y411" i="6"/>
  <c r="Y412" i="6"/>
  <c r="Y413" i="6"/>
  <c r="Y414" i="6"/>
  <c r="Y415" i="6"/>
  <c r="Y416" i="6"/>
  <c r="Y417" i="6"/>
  <c r="Y418" i="6"/>
  <c r="Y419" i="6"/>
  <c r="Y420" i="6"/>
  <c r="Y421" i="6"/>
  <c r="Y422" i="6"/>
  <c r="Y423" i="6"/>
  <c r="Y424" i="6"/>
  <c r="Y425" i="6"/>
  <c r="Y426" i="6"/>
  <c r="Y427" i="6"/>
  <c r="Y428" i="6"/>
  <c r="Y429" i="6"/>
  <c r="Y430" i="6"/>
  <c r="Y431" i="6"/>
  <c r="Y432" i="6"/>
  <c r="Y433" i="6"/>
  <c r="Y434" i="6"/>
  <c r="Y435" i="6"/>
  <c r="Y436" i="6"/>
  <c r="Y437" i="6"/>
  <c r="Y438" i="6"/>
  <c r="Y439" i="6"/>
  <c r="Y440" i="6"/>
  <c r="Y441" i="6"/>
  <c r="Y442" i="6"/>
  <c r="Y443" i="6"/>
  <c r="Y444" i="6"/>
  <c r="Y445" i="6"/>
  <c r="Y446" i="6"/>
  <c r="Y447" i="6"/>
  <c r="Y448" i="6"/>
  <c r="Y449" i="6"/>
  <c r="Y450" i="6"/>
  <c r="Y451" i="6"/>
  <c r="Y452" i="6"/>
  <c r="Y453" i="6"/>
  <c r="Y454" i="6"/>
  <c r="Y455" i="6"/>
  <c r="Y456" i="6"/>
  <c r="Y457" i="6"/>
  <c r="Y458" i="6"/>
  <c r="Y459" i="6"/>
  <c r="Y460" i="6"/>
  <c r="Y461" i="6"/>
  <c r="Y462" i="6"/>
  <c r="Y463" i="6"/>
  <c r="Y464" i="6"/>
  <c r="Y465" i="6"/>
  <c r="Y466" i="6"/>
  <c r="Y467" i="6"/>
  <c r="Y468" i="6"/>
  <c r="Y469" i="6"/>
  <c r="Y470" i="6"/>
  <c r="Y471" i="6"/>
  <c r="Y472" i="6"/>
  <c r="Y473" i="6"/>
  <c r="Y474" i="6"/>
  <c r="Y475" i="6"/>
  <c r="Y476" i="6"/>
  <c r="Y477" i="6"/>
  <c r="Y478" i="6"/>
  <c r="Y479" i="6"/>
  <c r="Y480" i="6"/>
  <c r="Y481" i="6"/>
  <c r="Y482" i="6"/>
  <c r="Y483" i="6"/>
  <c r="Y484" i="6"/>
  <c r="Y485" i="6"/>
  <c r="Y486" i="6"/>
  <c r="Y487" i="6"/>
  <c r="Y488" i="6"/>
  <c r="Y489" i="6"/>
  <c r="Y490" i="6"/>
  <c r="Y491" i="6"/>
  <c r="Y492" i="6"/>
  <c r="Y493" i="6"/>
  <c r="Y494" i="6"/>
  <c r="Y495" i="6"/>
  <c r="Y496" i="6"/>
  <c r="Y497" i="6"/>
  <c r="Y498" i="6"/>
  <c r="Y499" i="6"/>
  <c r="Y500" i="6"/>
  <c r="Y501" i="6"/>
  <c r="Y502" i="6"/>
  <c r="Y503" i="6"/>
  <c r="Y504" i="6"/>
  <c r="Y505" i="6"/>
  <c r="Y506" i="6"/>
  <c r="Y507" i="6"/>
  <c r="Y508" i="6"/>
  <c r="Y509" i="6"/>
  <c r="Y510" i="6"/>
  <c r="Y511" i="6"/>
  <c r="Y512" i="6"/>
  <c r="Y513" i="6"/>
  <c r="Y514" i="6"/>
  <c r="Y515" i="6"/>
  <c r="Y516" i="6"/>
  <c r="Y517" i="6"/>
  <c r="Y518" i="6"/>
  <c r="Y519" i="6"/>
  <c r="Y520" i="6"/>
  <c r="Y521" i="6"/>
  <c r="Y522" i="6"/>
  <c r="Y523" i="6"/>
  <c r="Y524" i="6"/>
  <c r="Y525" i="6"/>
  <c r="Y526" i="6"/>
  <c r="Y527" i="6"/>
  <c r="Y528" i="6"/>
  <c r="Y529" i="6"/>
  <c r="Y530" i="6"/>
  <c r="Y531" i="6"/>
  <c r="Y532" i="6"/>
  <c r="Y533" i="6"/>
  <c r="Y534" i="6"/>
  <c r="Y535" i="6"/>
  <c r="Y536" i="6"/>
  <c r="Y537" i="6"/>
  <c r="Y538" i="6"/>
  <c r="Y539" i="6"/>
  <c r="Y540" i="6"/>
  <c r="Y541" i="6"/>
  <c r="Y542" i="6"/>
  <c r="Y543" i="6"/>
  <c r="Y544" i="6"/>
  <c r="Y545" i="6"/>
  <c r="Y546" i="6"/>
  <c r="Y547" i="6"/>
  <c r="Y548" i="6"/>
  <c r="Y549" i="6"/>
  <c r="Y550" i="6"/>
  <c r="Y551" i="6"/>
  <c r="Y552" i="6"/>
  <c r="Y553" i="6"/>
  <c r="Y554" i="6"/>
  <c r="Y555" i="6"/>
  <c r="Y556" i="6"/>
  <c r="Y557" i="6"/>
  <c r="Y558" i="6"/>
  <c r="Y559" i="6"/>
  <c r="Y560" i="6"/>
  <c r="Y561" i="6"/>
  <c r="Y562" i="6"/>
  <c r="Y563" i="6"/>
  <c r="Y564" i="6"/>
  <c r="Y565" i="6"/>
  <c r="Y566" i="6"/>
  <c r="Y567" i="6"/>
  <c r="Y568" i="6"/>
  <c r="Y569" i="6"/>
  <c r="Y570" i="6"/>
  <c r="Y571" i="6"/>
  <c r="Y572" i="6"/>
  <c r="Y573" i="6"/>
  <c r="Y574" i="6"/>
  <c r="Y575" i="6"/>
  <c r="Y576" i="6"/>
  <c r="Y577" i="6"/>
  <c r="Y578" i="6"/>
  <c r="Y579" i="6"/>
  <c r="Y580" i="6"/>
  <c r="Y581" i="6"/>
  <c r="Y582" i="6"/>
  <c r="Y583" i="6"/>
  <c r="Y584" i="6"/>
  <c r="Y585" i="6"/>
  <c r="Y586" i="6"/>
  <c r="Y587" i="6"/>
  <c r="Y588" i="6"/>
  <c r="Y589" i="6"/>
  <c r="Y590" i="6"/>
  <c r="Y591" i="6"/>
  <c r="Y592" i="6"/>
  <c r="Y593" i="6"/>
  <c r="Y594" i="6"/>
  <c r="Y595" i="6"/>
  <c r="Y596" i="6"/>
  <c r="Y597" i="6"/>
  <c r="Y598" i="6"/>
  <c r="Y599" i="6"/>
  <c r="Y600" i="6"/>
  <c r="Y601" i="6"/>
  <c r="Y602" i="6"/>
  <c r="Y603" i="6"/>
  <c r="Y604" i="6"/>
  <c r="Y605" i="6"/>
  <c r="Y606" i="6"/>
  <c r="Y607" i="6"/>
  <c r="Y608" i="6"/>
  <c r="Y609" i="6"/>
  <c r="Y610" i="6"/>
  <c r="Y611" i="6"/>
  <c r="Y612" i="6"/>
  <c r="Y613" i="6"/>
  <c r="Y614" i="6"/>
  <c r="Y615" i="6"/>
  <c r="Y616" i="6"/>
  <c r="Y617" i="6"/>
  <c r="Y618" i="6"/>
  <c r="Y619" i="6"/>
  <c r="Y620" i="6"/>
  <c r="Y621" i="6"/>
  <c r="Y622" i="6"/>
  <c r="Y623" i="6"/>
  <c r="Y624" i="6"/>
  <c r="Y625" i="6"/>
  <c r="Y626" i="6"/>
  <c r="Y627" i="6"/>
  <c r="Y628" i="6"/>
  <c r="Y629" i="6"/>
  <c r="Y630" i="6"/>
  <c r="Y631" i="6"/>
  <c r="Y632" i="6"/>
  <c r="Y633" i="6"/>
  <c r="Y634" i="6"/>
  <c r="Y635" i="6"/>
  <c r="Y636" i="6"/>
  <c r="Y637" i="6"/>
  <c r="Y638" i="6"/>
  <c r="Y639" i="6"/>
  <c r="Y640" i="6"/>
  <c r="Y641" i="6"/>
  <c r="Y642" i="6"/>
  <c r="Y643" i="6"/>
  <c r="Y644" i="6"/>
  <c r="Y645" i="6"/>
  <c r="Y646" i="6"/>
  <c r="Y647" i="6"/>
  <c r="Y648" i="6"/>
  <c r="Y649" i="6"/>
  <c r="Y650" i="6"/>
  <c r="Y651" i="6"/>
  <c r="Y652" i="6"/>
  <c r="Y653" i="6"/>
  <c r="Y654" i="6"/>
  <c r="Y655" i="6"/>
  <c r="Y656" i="6"/>
  <c r="Y657" i="6"/>
  <c r="Y658" i="6"/>
  <c r="Y659" i="6"/>
  <c r="Y660" i="6"/>
  <c r="Y661" i="6"/>
  <c r="Y662" i="6"/>
  <c r="Y663" i="6"/>
  <c r="Y664" i="6"/>
  <c r="Y665" i="6"/>
  <c r="Y666" i="6"/>
  <c r="Y667" i="6"/>
  <c r="Y668" i="6"/>
  <c r="Y669" i="6"/>
  <c r="Y670" i="6"/>
  <c r="Y671" i="6"/>
  <c r="Y672" i="6"/>
  <c r="Y673" i="6"/>
  <c r="Y674" i="6"/>
  <c r="Y675" i="6"/>
  <c r="Y676" i="6"/>
  <c r="Y677" i="6"/>
  <c r="Y678" i="6"/>
  <c r="Y679" i="6"/>
  <c r="Y680" i="6"/>
  <c r="Y681" i="6"/>
  <c r="Y682" i="6"/>
  <c r="Y683" i="6"/>
  <c r="Y684" i="6"/>
  <c r="Y685" i="6"/>
  <c r="Y686" i="6"/>
  <c r="Y687" i="6"/>
  <c r="Y688" i="6"/>
  <c r="Y689" i="6"/>
  <c r="Y690" i="6"/>
  <c r="Y691" i="6"/>
  <c r="Y692" i="6"/>
  <c r="Y693" i="6"/>
  <c r="Y694" i="6"/>
  <c r="Y695" i="6"/>
  <c r="Y696" i="6"/>
  <c r="Y697" i="6"/>
  <c r="Y698" i="6"/>
  <c r="Y699" i="6"/>
  <c r="Y700" i="6"/>
  <c r="Y701" i="6"/>
  <c r="Y702" i="6"/>
  <c r="Y703" i="6"/>
  <c r="Y704" i="6"/>
  <c r="Y705" i="6"/>
  <c r="Y706" i="6"/>
  <c r="Y707" i="6"/>
  <c r="Y708" i="6"/>
  <c r="Y709" i="6"/>
  <c r="Y710" i="6"/>
  <c r="Y711" i="6"/>
  <c r="Y712" i="6"/>
  <c r="Y713" i="6"/>
  <c r="Y714" i="6"/>
  <c r="Y715" i="6"/>
  <c r="Y716" i="6"/>
  <c r="Y717" i="6"/>
  <c r="Y718" i="6"/>
  <c r="Y719" i="6"/>
  <c r="Y720" i="6"/>
  <c r="Y721" i="6"/>
  <c r="Y722" i="6"/>
  <c r="Y723" i="6"/>
  <c r="Y724" i="6"/>
  <c r="Y725" i="6"/>
  <c r="Y726" i="6"/>
  <c r="Y727" i="6"/>
  <c r="Y728" i="6"/>
  <c r="Y729" i="6"/>
  <c r="Y730" i="6"/>
  <c r="Y731" i="6"/>
  <c r="Y732" i="6"/>
  <c r="Y733" i="6"/>
  <c r="Y734" i="6"/>
  <c r="Y735" i="6"/>
  <c r="Y736" i="6"/>
  <c r="Y737" i="6"/>
  <c r="Y738" i="6"/>
  <c r="Y739" i="6"/>
  <c r="Y740" i="6"/>
  <c r="Y741" i="6"/>
  <c r="Y742" i="6"/>
  <c r="Y743" i="6"/>
  <c r="Y744" i="6"/>
  <c r="Y745" i="6"/>
  <c r="Y746" i="6"/>
  <c r="Y747" i="6"/>
  <c r="Y748" i="6"/>
  <c r="Y749" i="6"/>
  <c r="Y750" i="6"/>
  <c r="Y751" i="6"/>
  <c r="Y752" i="6"/>
  <c r="Y753" i="6"/>
  <c r="Y754" i="6"/>
  <c r="Y755" i="6"/>
  <c r="Y756" i="6"/>
  <c r="Y757" i="6"/>
  <c r="Y758" i="6"/>
  <c r="Y759" i="6"/>
  <c r="Y760" i="6"/>
  <c r="Y761" i="6"/>
  <c r="Y762" i="6"/>
  <c r="Y763" i="6"/>
  <c r="Y764" i="6"/>
  <c r="Y765" i="6"/>
  <c r="Y766" i="6"/>
  <c r="Y767" i="6"/>
  <c r="Y768" i="6"/>
  <c r="Y769" i="6"/>
  <c r="Y770" i="6"/>
  <c r="Y771" i="6"/>
  <c r="Y772" i="6"/>
  <c r="Y773" i="6"/>
  <c r="Y774" i="6"/>
  <c r="Y775" i="6"/>
  <c r="Y776" i="6"/>
  <c r="Y777" i="6"/>
  <c r="Y778" i="6"/>
  <c r="Y779" i="6"/>
  <c r="Y780" i="6"/>
  <c r="Y781" i="6"/>
  <c r="Y782" i="6"/>
  <c r="Y783" i="6"/>
  <c r="Y784" i="6"/>
  <c r="Y785" i="6"/>
  <c r="Y786" i="6"/>
  <c r="Y787" i="6"/>
  <c r="Y788" i="6"/>
  <c r="Y789" i="6"/>
  <c r="Y790" i="6"/>
  <c r="Y791" i="6"/>
  <c r="Y792" i="6"/>
  <c r="Y793" i="6"/>
  <c r="Y794" i="6"/>
  <c r="Y795" i="6"/>
  <c r="Y796" i="6"/>
  <c r="Y797" i="6"/>
  <c r="Y798" i="6"/>
  <c r="Y799" i="6"/>
  <c r="Y800" i="6"/>
  <c r="Y801" i="6"/>
  <c r="Y802" i="6"/>
  <c r="Y803" i="6"/>
  <c r="Y804" i="6"/>
  <c r="Y805" i="6"/>
  <c r="Y806" i="6"/>
  <c r="Y807" i="6"/>
  <c r="Y808" i="6"/>
  <c r="Y809" i="6"/>
  <c r="Y810" i="6"/>
  <c r="Y811" i="6"/>
  <c r="Y812" i="6"/>
  <c r="Y813" i="6"/>
  <c r="Y814" i="6"/>
  <c r="Y815" i="6"/>
  <c r="Y816" i="6"/>
  <c r="Y817" i="6"/>
  <c r="Y818" i="6"/>
  <c r="Y819" i="6"/>
  <c r="Y820" i="6"/>
  <c r="Y821" i="6"/>
  <c r="Y822" i="6"/>
  <c r="Y823" i="6"/>
  <c r="Y824" i="6"/>
  <c r="Y825" i="6"/>
  <c r="Y826" i="6"/>
  <c r="Y827" i="6"/>
  <c r="Y828" i="6"/>
  <c r="Y829" i="6"/>
  <c r="Y830" i="6"/>
  <c r="Y831" i="6"/>
  <c r="Y832" i="6"/>
  <c r="Y833" i="6"/>
  <c r="Y834" i="6"/>
  <c r="Y835" i="6"/>
  <c r="Y836" i="6"/>
  <c r="Y837" i="6"/>
  <c r="Y838" i="6"/>
  <c r="Y839" i="6"/>
  <c r="Y840" i="6"/>
  <c r="Y841" i="6"/>
  <c r="Y842" i="6"/>
  <c r="Y843" i="6"/>
  <c r="Y844" i="6"/>
  <c r="Y845" i="6"/>
  <c r="Y846" i="6"/>
  <c r="Y847" i="6"/>
  <c r="Y848" i="6"/>
  <c r="Y849" i="6"/>
  <c r="Y850" i="6"/>
  <c r="Y851" i="6"/>
  <c r="Y852" i="6"/>
  <c r="Y853" i="6"/>
  <c r="Y854" i="6"/>
  <c r="Y855" i="6"/>
  <c r="Y856" i="6"/>
  <c r="Y857" i="6"/>
  <c r="Y858" i="6"/>
  <c r="Y859" i="6"/>
  <c r="Y860" i="6"/>
  <c r="Y861" i="6"/>
  <c r="Y862" i="6"/>
  <c r="Y863" i="6"/>
  <c r="Y864" i="6"/>
  <c r="Y865" i="6"/>
  <c r="Y866" i="6"/>
  <c r="Y867" i="6"/>
  <c r="Y868" i="6"/>
  <c r="Y869" i="6"/>
  <c r="Y870" i="6"/>
  <c r="Y871" i="6"/>
  <c r="Y872" i="6"/>
  <c r="Y873" i="6"/>
  <c r="Y874" i="6"/>
  <c r="Y875" i="6"/>
  <c r="Y876" i="6"/>
  <c r="Y877" i="6"/>
  <c r="Y878" i="6"/>
  <c r="Y879" i="6"/>
  <c r="Y880" i="6"/>
  <c r="Y881" i="6"/>
  <c r="Y882" i="6"/>
  <c r="Y883" i="6"/>
  <c r="Y884" i="6"/>
  <c r="Y885" i="6"/>
  <c r="Y886" i="6"/>
  <c r="Y887" i="6"/>
  <c r="Y888" i="6"/>
  <c r="Y889" i="6"/>
  <c r="Y890" i="6"/>
  <c r="Y891" i="6"/>
  <c r="Y892" i="6"/>
  <c r="Y893" i="6"/>
  <c r="Y894" i="6"/>
  <c r="Y895" i="6"/>
  <c r="Y896" i="6"/>
  <c r="Y897" i="6"/>
  <c r="Y898" i="6"/>
  <c r="Y899" i="6"/>
  <c r="Y900" i="6"/>
  <c r="Y901" i="6"/>
  <c r="Y902" i="6"/>
  <c r="Y903" i="6"/>
  <c r="Y904" i="6"/>
  <c r="Y905" i="6"/>
  <c r="Y906" i="6"/>
  <c r="Y907" i="6"/>
  <c r="Y908" i="6"/>
  <c r="Y909" i="6"/>
  <c r="Y910" i="6"/>
  <c r="Y911" i="6"/>
  <c r="Y912" i="6"/>
  <c r="Y913" i="6"/>
  <c r="Y914" i="6"/>
  <c r="Y915" i="6"/>
  <c r="Y916" i="6"/>
  <c r="Y917" i="6"/>
  <c r="Y918" i="6"/>
  <c r="Y919" i="6"/>
  <c r="Y920" i="6"/>
  <c r="Y921" i="6"/>
  <c r="Y922" i="6"/>
  <c r="Y923" i="6"/>
  <c r="Y924" i="6"/>
  <c r="Y925" i="6"/>
  <c r="Y926" i="6"/>
  <c r="Y927" i="6"/>
  <c r="Y928" i="6"/>
  <c r="Y929" i="6"/>
  <c r="Y930" i="6"/>
  <c r="Y931" i="6"/>
  <c r="Y932" i="6"/>
  <c r="Y933" i="6"/>
  <c r="Y934" i="6"/>
  <c r="Y935" i="6"/>
  <c r="Y936" i="6"/>
  <c r="Y937" i="6"/>
  <c r="Y938" i="6"/>
  <c r="Y939" i="6"/>
  <c r="Y940" i="6"/>
  <c r="Y941" i="6"/>
  <c r="Y942" i="6"/>
  <c r="Y943" i="6"/>
  <c r="Y944" i="6"/>
  <c r="Y945" i="6"/>
  <c r="Y946" i="6"/>
  <c r="Y947" i="6"/>
  <c r="Y948" i="6"/>
  <c r="Y949" i="6"/>
  <c r="Y950" i="6"/>
  <c r="Y951" i="6"/>
  <c r="Y952" i="6"/>
  <c r="Y953" i="6"/>
  <c r="Y954" i="6"/>
  <c r="Y955" i="6"/>
  <c r="Y956" i="6"/>
  <c r="Y957" i="6"/>
  <c r="Y958" i="6"/>
  <c r="Y959" i="6"/>
  <c r="Y960" i="6"/>
  <c r="Y961" i="6"/>
  <c r="Y962" i="6"/>
  <c r="Y963" i="6"/>
  <c r="Y964" i="6"/>
  <c r="Y965" i="6"/>
  <c r="Y966" i="6"/>
  <c r="Y967" i="6"/>
  <c r="Y968" i="6"/>
  <c r="Y969" i="6"/>
  <c r="Y970" i="6"/>
  <c r="Y971" i="6"/>
  <c r="Y972" i="6"/>
  <c r="Y973" i="6"/>
  <c r="Y974" i="6"/>
  <c r="Y975" i="6"/>
  <c r="Y976" i="6"/>
  <c r="Y977" i="6"/>
  <c r="Y978" i="6"/>
  <c r="Y979" i="6"/>
  <c r="Y980" i="6"/>
  <c r="Y981" i="6"/>
  <c r="Y982" i="6"/>
  <c r="Y983" i="6"/>
  <c r="Y984" i="6"/>
  <c r="Y985" i="6"/>
  <c r="Y986" i="6"/>
  <c r="Y987" i="6"/>
  <c r="Y988" i="6"/>
  <c r="Y989" i="6"/>
  <c r="Y990" i="6"/>
  <c r="Y991" i="6"/>
  <c r="Y992" i="6"/>
  <c r="Y993" i="6"/>
  <c r="Y994" i="6"/>
  <c r="Y995" i="6"/>
  <c r="Y996" i="6"/>
  <c r="Y997" i="6"/>
  <c r="Y998" i="6"/>
  <c r="Y999" i="6"/>
  <c r="Y1000" i="6"/>
  <c r="Y1001" i="6"/>
  <c r="Y1002" i="6"/>
  <c r="Y1003" i="6"/>
  <c r="Y1004" i="6"/>
  <c r="Y1005" i="6"/>
  <c r="Y1006" i="6"/>
  <c r="Y1007" i="6"/>
  <c r="Y1008" i="6"/>
  <c r="Y1009" i="6"/>
  <c r="Y1010" i="6"/>
  <c r="Y1011" i="6"/>
  <c r="Y1012" i="6"/>
  <c r="Y1013" i="6"/>
  <c r="Y1014" i="6"/>
  <c r="Y1015" i="6"/>
  <c r="Y1016" i="6"/>
  <c r="Y1017" i="6"/>
  <c r="Y1018" i="6"/>
  <c r="Y1019" i="6"/>
  <c r="Y1020" i="6"/>
  <c r="Y1021" i="6"/>
  <c r="Y1022" i="6"/>
  <c r="Y1023" i="6"/>
  <c r="Y1024" i="6"/>
  <c r="Y1025" i="6"/>
  <c r="Y1026" i="6"/>
  <c r="Y1027" i="6"/>
  <c r="Y1028" i="6"/>
  <c r="Y1029" i="6"/>
  <c r="Y1030" i="6"/>
  <c r="Y1031" i="6"/>
  <c r="Y1032" i="6"/>
  <c r="Y1033" i="6"/>
  <c r="Y1034" i="6"/>
  <c r="Y1035" i="6"/>
  <c r="Y1036" i="6"/>
  <c r="Y1037" i="6"/>
  <c r="Y1038" i="6"/>
  <c r="Y1039" i="6"/>
  <c r="Y1040" i="6"/>
  <c r="Y1041" i="6"/>
  <c r="Y1042" i="6"/>
  <c r="Y1043" i="6"/>
  <c r="Y1044" i="6"/>
  <c r="Y1045" i="6"/>
  <c r="Y1046" i="6"/>
  <c r="Y1047" i="6"/>
  <c r="Y1048" i="6"/>
  <c r="Y1049" i="6"/>
  <c r="Y1050" i="6"/>
  <c r="Y1051" i="6"/>
  <c r="Y1052" i="6"/>
  <c r="Y1053" i="6"/>
  <c r="Y1054" i="6"/>
  <c r="Y1055" i="6"/>
  <c r="Y1056" i="6"/>
  <c r="Y1057" i="6"/>
  <c r="Y1058" i="6"/>
  <c r="Y1059" i="6"/>
  <c r="Y1060" i="6"/>
  <c r="Y1061" i="6"/>
  <c r="Y1062" i="6"/>
  <c r="Y1063" i="6"/>
  <c r="Y1064" i="6"/>
  <c r="Y1065" i="6"/>
  <c r="Y1066" i="6"/>
  <c r="Y1067" i="6"/>
  <c r="Y1068" i="6"/>
  <c r="Y1069" i="6"/>
  <c r="Y1070" i="6"/>
  <c r="Y1071" i="6"/>
  <c r="Y1072" i="6"/>
  <c r="Y1073" i="6"/>
  <c r="Y1074" i="6"/>
  <c r="Y1075" i="6"/>
  <c r="Y1076" i="6"/>
  <c r="Y1077" i="6"/>
  <c r="Y1078" i="6"/>
  <c r="Y1079" i="6"/>
  <c r="Y1080" i="6"/>
  <c r="Y1081" i="6"/>
  <c r="Y1082" i="6"/>
  <c r="Y1083" i="6"/>
  <c r="Y1084" i="6"/>
  <c r="Y1085" i="6"/>
  <c r="Y1086" i="6"/>
  <c r="Y1087" i="6"/>
  <c r="Y1088" i="6"/>
  <c r="Y1089" i="6"/>
  <c r="Y1090" i="6"/>
  <c r="Y1091" i="6"/>
  <c r="Y1092" i="6"/>
  <c r="Y1093" i="6"/>
  <c r="Y1094" i="6"/>
  <c r="Y1095" i="6"/>
  <c r="Y1096" i="6"/>
  <c r="Y1097" i="6"/>
  <c r="Y1098" i="6"/>
  <c r="Y1099" i="6"/>
  <c r="Y1100" i="6"/>
  <c r="Y1101" i="6"/>
  <c r="Y1102" i="6"/>
  <c r="Y1103" i="6"/>
  <c r="Y1471" i="6"/>
  <c r="Y1472" i="6"/>
  <c r="Y1473" i="6"/>
  <c r="Y1474" i="6"/>
  <c r="Y1475" i="6"/>
  <c r="Y1476" i="6"/>
  <c r="Y1477" i="6"/>
  <c r="Y1478" i="6"/>
  <c r="Y1479" i="6"/>
  <c r="Y1480" i="6"/>
  <c r="Y1481" i="6"/>
  <c r="Y1482" i="6"/>
  <c r="Y1483" i="6"/>
  <c r="Y1484" i="6"/>
  <c r="Y1485" i="6"/>
  <c r="Y1486" i="6"/>
  <c r="Y1487" i="6"/>
  <c r="Y1488" i="6"/>
  <c r="Y1489" i="6"/>
  <c r="Y1490" i="6"/>
  <c r="Y1491" i="6"/>
  <c r="Y1492" i="6"/>
  <c r="Y1493" i="6"/>
  <c r="Y1494" i="6"/>
  <c r="Y1495" i="6"/>
  <c r="Y1496" i="6"/>
  <c r="Y1497" i="6"/>
  <c r="Y1498" i="6"/>
  <c r="Y1499" i="6"/>
  <c r="Y1500" i="6"/>
  <c r="Y1501" i="6"/>
  <c r="Y1502" i="6"/>
  <c r="Y1503" i="6"/>
  <c r="Y1504" i="6"/>
  <c r="Y1505" i="6"/>
  <c r="Y1506" i="6"/>
  <c r="Y1507" i="6"/>
  <c r="Y1508" i="6"/>
  <c r="Y1509" i="6"/>
  <c r="Y1510" i="6"/>
  <c r="Y1511" i="6"/>
  <c r="Y1512" i="6"/>
  <c r="Y1513" i="6"/>
  <c r="Y1514" i="6"/>
  <c r="Y1515" i="6"/>
  <c r="Y1516" i="6"/>
  <c r="Y1517" i="6"/>
  <c r="Y1518" i="6"/>
  <c r="Y1519" i="6"/>
  <c r="Y1520" i="6"/>
  <c r="Y1521" i="6"/>
  <c r="Y1522" i="6"/>
  <c r="Y1523" i="6"/>
  <c r="Y1524" i="6"/>
  <c r="Y1525" i="6"/>
  <c r="Y1526" i="6"/>
  <c r="Y1527" i="6"/>
  <c r="Y1528" i="6"/>
  <c r="Y1529" i="6"/>
  <c r="Y1530" i="6"/>
  <c r="Y1531" i="6"/>
  <c r="Y1532" i="6"/>
  <c r="Y1533" i="6"/>
  <c r="Y1534" i="6"/>
  <c r="Y1535" i="6"/>
  <c r="Y1536" i="6"/>
  <c r="Y1537" i="6"/>
  <c r="Y1538" i="6"/>
  <c r="Y1539" i="6"/>
  <c r="Y1540" i="6"/>
  <c r="Y1541" i="6"/>
  <c r="Y1542" i="6"/>
  <c r="Y1543" i="6"/>
  <c r="Y1544" i="6"/>
  <c r="Y1545" i="6"/>
  <c r="Y1546" i="6"/>
  <c r="Y1547" i="6"/>
  <c r="Y1548" i="6"/>
  <c r="Y1549" i="6"/>
  <c r="Y1550" i="6"/>
  <c r="Y1551" i="6"/>
  <c r="Y1552" i="6"/>
  <c r="Y1553" i="6"/>
  <c r="Y1554" i="6"/>
  <c r="Y1555" i="6"/>
  <c r="Y1556" i="6"/>
  <c r="Y1557" i="6"/>
  <c r="Y1558" i="6"/>
  <c r="Y1559" i="6"/>
  <c r="Y1560" i="6"/>
  <c r="Y1561" i="6"/>
  <c r="Y1562" i="6"/>
  <c r="Y1563" i="6"/>
  <c r="Y1564" i="6"/>
  <c r="Y1565" i="6"/>
  <c r="Y1566" i="6"/>
  <c r="Y1567" i="6"/>
  <c r="Y1568" i="6"/>
  <c r="Y1569" i="6"/>
  <c r="Y1570" i="6"/>
  <c r="Y1571" i="6"/>
  <c r="Y1572" i="6"/>
  <c r="Y1573" i="6"/>
  <c r="Y1574" i="6"/>
  <c r="Y1575" i="6"/>
  <c r="Y1576" i="6"/>
  <c r="Y1577" i="6"/>
  <c r="Y1578" i="6"/>
  <c r="Y1579" i="6"/>
  <c r="Y1580" i="6"/>
  <c r="Y1581" i="6"/>
  <c r="Y1582" i="6"/>
  <c r="Y1583" i="6"/>
  <c r="Y1584" i="6"/>
  <c r="Y1585" i="6"/>
  <c r="Y1586" i="6"/>
  <c r="Y1587" i="6"/>
  <c r="Y1588" i="6"/>
  <c r="Y1589" i="6"/>
  <c r="Y1590" i="6"/>
  <c r="Y1591" i="6"/>
  <c r="Y1592" i="6"/>
  <c r="Y1593" i="6"/>
  <c r="Y1594" i="6"/>
  <c r="Y1595" i="6"/>
  <c r="Y1596" i="6"/>
  <c r="Y1597" i="6"/>
  <c r="Y1598" i="6"/>
  <c r="Y1599" i="6"/>
  <c r="Y1600" i="6"/>
  <c r="Y1601" i="6"/>
  <c r="Y1602" i="6"/>
  <c r="Y1603" i="6"/>
  <c r="Y1604" i="6"/>
  <c r="Y1605" i="6"/>
  <c r="Y1606" i="6"/>
  <c r="Y1607" i="6"/>
  <c r="Y1608" i="6"/>
  <c r="Y1609" i="6"/>
  <c r="Y1610" i="6"/>
  <c r="Y1611" i="6"/>
  <c r="Y1612" i="6"/>
  <c r="Y1613" i="6"/>
  <c r="Y1614" i="6"/>
  <c r="Y1615" i="6"/>
  <c r="Y1616" i="6"/>
  <c r="Y1617" i="6"/>
  <c r="Y1618" i="6"/>
  <c r="Y1619" i="6"/>
  <c r="Y1620" i="6"/>
  <c r="Y1621" i="6"/>
  <c r="Y1622" i="6"/>
  <c r="Y1623" i="6"/>
  <c r="Y1624" i="6"/>
  <c r="Y1625" i="6"/>
  <c r="Y1626" i="6"/>
  <c r="Y1627" i="6"/>
  <c r="Y1628" i="6"/>
  <c r="Y1629" i="6"/>
  <c r="Y1630" i="6"/>
  <c r="Y1631" i="6"/>
  <c r="Y1632" i="6"/>
  <c r="Y1633" i="6"/>
  <c r="Y1634" i="6"/>
  <c r="Y1635" i="6"/>
  <c r="Y1636" i="6"/>
  <c r="Y1637" i="6"/>
  <c r="Y1638" i="6"/>
  <c r="Y1639" i="6"/>
  <c r="Y1640" i="6"/>
  <c r="Y1641" i="6"/>
  <c r="Y1642" i="6"/>
  <c r="Y1643" i="6"/>
  <c r="Y1644" i="6"/>
  <c r="Y1645" i="6"/>
  <c r="Y1646" i="6"/>
  <c r="Y1647" i="6"/>
  <c r="Y1648" i="6"/>
  <c r="Y1649" i="6"/>
  <c r="Y1650" i="6"/>
  <c r="Y1651" i="6"/>
  <c r="Y1652" i="6"/>
  <c r="Y1653" i="6"/>
  <c r="Y1654" i="6"/>
  <c r="Y1655" i="6"/>
  <c r="Y1656" i="6"/>
  <c r="Y1657" i="6"/>
  <c r="Y1658" i="6"/>
  <c r="Y1659" i="6"/>
  <c r="Y1660" i="6"/>
  <c r="Y1661" i="6"/>
  <c r="Y1662" i="6"/>
  <c r="Y1663" i="6"/>
  <c r="Y1664" i="6"/>
  <c r="Y1665" i="6"/>
  <c r="Y1666" i="6"/>
  <c r="Y1667" i="6"/>
  <c r="Y1668" i="6"/>
  <c r="Y1669" i="6"/>
  <c r="Y1670" i="6"/>
  <c r="Y1671" i="6"/>
  <c r="Y1672" i="6"/>
  <c r="Y1673" i="6"/>
  <c r="Y1674" i="6"/>
  <c r="Y1675" i="6"/>
  <c r="Y1676" i="6"/>
  <c r="Y1677" i="6"/>
  <c r="Y1678" i="6"/>
  <c r="Y1679" i="6"/>
  <c r="Y1680" i="6"/>
  <c r="Y1681" i="6"/>
  <c r="Y1682" i="6"/>
  <c r="Y1683" i="6"/>
  <c r="Y1684" i="6"/>
  <c r="Y1685" i="6"/>
  <c r="Y1686" i="6"/>
  <c r="Y1687" i="6"/>
  <c r="Y1688" i="6"/>
  <c r="Y1689" i="6"/>
  <c r="Y1690" i="6"/>
  <c r="Y1691" i="6"/>
  <c r="Y1692" i="6"/>
  <c r="Y1693" i="6"/>
  <c r="Y1694" i="6"/>
  <c r="Y1695" i="6"/>
  <c r="Y1696" i="6"/>
  <c r="Y1697" i="6"/>
  <c r="Y1698" i="6"/>
  <c r="Y1699" i="6"/>
  <c r="Y1700" i="6"/>
  <c r="Y1701" i="6"/>
  <c r="Y1702" i="6"/>
  <c r="Y1703" i="6"/>
  <c r="Y1704" i="6"/>
  <c r="Y1705" i="6"/>
  <c r="Y1706" i="6"/>
  <c r="Y1707" i="6"/>
  <c r="Y1708" i="6"/>
  <c r="Y1709" i="6"/>
  <c r="Y1710" i="6"/>
  <c r="Y1711" i="6"/>
  <c r="Y1712" i="6"/>
  <c r="Y1713" i="6"/>
  <c r="Y1714" i="6"/>
  <c r="Y1715" i="6"/>
  <c r="Y1716" i="6"/>
  <c r="Y1717" i="6"/>
  <c r="Y1718" i="6"/>
  <c r="Y1719" i="6"/>
  <c r="Y1720" i="6"/>
  <c r="Y1721" i="6"/>
  <c r="Y1722" i="6"/>
  <c r="Y1723" i="6"/>
  <c r="Y1724" i="6"/>
  <c r="Y1725" i="6"/>
  <c r="Y1726" i="6"/>
  <c r="Y1727" i="6"/>
  <c r="Y1728" i="6"/>
  <c r="Y1729" i="6"/>
  <c r="Y1730" i="6"/>
  <c r="Y1731" i="6"/>
  <c r="Y1732" i="6"/>
  <c r="Y1733" i="6"/>
  <c r="Y1734" i="6"/>
  <c r="Y1735" i="6"/>
  <c r="Y1736" i="6"/>
  <c r="Y1737" i="6"/>
  <c r="Y1738" i="6"/>
  <c r="Y1739" i="6"/>
  <c r="Y1740" i="6"/>
  <c r="Y1741" i="6"/>
  <c r="Y1742" i="6"/>
  <c r="Y1743" i="6"/>
  <c r="Y1744" i="6"/>
  <c r="Y1745" i="6"/>
  <c r="Y1746" i="6"/>
  <c r="Y1747" i="6"/>
  <c r="Y1748" i="6"/>
  <c r="Y1749" i="6"/>
  <c r="Y1750" i="6"/>
  <c r="Y1751" i="6"/>
  <c r="Y1752" i="6"/>
  <c r="Y1753" i="6"/>
  <c r="Y1754" i="6"/>
  <c r="Y1755" i="6"/>
  <c r="Y1756" i="6"/>
  <c r="Y1757" i="6"/>
  <c r="Y1758" i="6"/>
  <c r="Y1759" i="6"/>
  <c r="Y1760" i="6"/>
  <c r="Y1761" i="6"/>
  <c r="Y1762" i="6"/>
  <c r="Y1763" i="6"/>
  <c r="Y1764" i="6"/>
  <c r="Y1765" i="6"/>
  <c r="Y1766" i="6"/>
  <c r="Y1767" i="6"/>
  <c r="Y1768" i="6"/>
  <c r="Y1769" i="6"/>
  <c r="Y1770" i="6"/>
  <c r="Y1771" i="6"/>
  <c r="Y1772" i="6"/>
  <c r="Y1773" i="6"/>
  <c r="Y1774" i="6"/>
  <c r="Y1775" i="6"/>
  <c r="Y1776" i="6"/>
  <c r="Y1777" i="6"/>
  <c r="Y1778" i="6"/>
  <c r="Y1779" i="6"/>
  <c r="Y1780" i="6"/>
  <c r="Y1781" i="6"/>
  <c r="Y1782" i="6"/>
  <c r="Y1783" i="6"/>
  <c r="Y1784" i="6"/>
  <c r="Y1785" i="6"/>
  <c r="Y1786" i="6"/>
  <c r="Y1787" i="6"/>
  <c r="Y1788" i="6"/>
  <c r="Y1789" i="6"/>
  <c r="Y1790" i="6"/>
  <c r="Y1791" i="6"/>
  <c r="Y1792" i="6"/>
  <c r="Y1793" i="6"/>
  <c r="Y1794" i="6"/>
  <c r="Y1795" i="6"/>
  <c r="Y1796" i="6"/>
  <c r="Y1797" i="6"/>
  <c r="Y1798" i="6"/>
  <c r="Y1799" i="6"/>
  <c r="Y1800" i="6"/>
  <c r="Y1801" i="6"/>
  <c r="Y1802" i="6"/>
  <c r="Y1803" i="6"/>
  <c r="Y1804" i="6"/>
  <c r="Y1805" i="6"/>
  <c r="Y1806" i="6"/>
  <c r="Y1807" i="6"/>
  <c r="Y1808" i="6"/>
  <c r="Y1809" i="6"/>
  <c r="Y1810" i="6"/>
  <c r="Y1811" i="6"/>
  <c r="Y1812" i="6"/>
  <c r="Y1813" i="6"/>
  <c r="Y1814" i="6"/>
  <c r="Y1815" i="6"/>
  <c r="Y1816" i="6"/>
  <c r="Y1817" i="6"/>
  <c r="Y1818" i="6"/>
  <c r="Y1819" i="6"/>
  <c r="Y1820" i="6"/>
  <c r="Y1821" i="6"/>
  <c r="Y1822" i="6"/>
  <c r="Y1823" i="6"/>
  <c r="Y1824" i="6"/>
  <c r="Y1825" i="6"/>
  <c r="Y1826" i="6"/>
  <c r="Y1827" i="6"/>
  <c r="Y1828" i="6"/>
  <c r="Y1829" i="6"/>
  <c r="Y1830" i="6"/>
  <c r="Y1831" i="6"/>
  <c r="Y1832" i="6"/>
  <c r="Y1833" i="6"/>
  <c r="Y1834" i="6"/>
  <c r="Y1835" i="6"/>
  <c r="Y1836" i="6"/>
  <c r="Y1837" i="6"/>
  <c r="Y1838" i="6"/>
  <c r="Y1839" i="6"/>
  <c r="Y1840" i="6"/>
  <c r="Y1841" i="6"/>
  <c r="Y1842" i="6"/>
  <c r="Y1843" i="6"/>
  <c r="Y1844" i="6"/>
  <c r="Y1845" i="6"/>
  <c r="Y1846" i="6"/>
  <c r="Y1847" i="6"/>
  <c r="Y1848" i="6"/>
  <c r="Y1849" i="6"/>
  <c r="Y1850" i="6"/>
  <c r="Y1851" i="6"/>
  <c r="Y1852" i="6"/>
  <c r="Y1853" i="6"/>
  <c r="Y1854" i="6"/>
  <c r="Y1855" i="6"/>
  <c r="Y1856" i="6"/>
  <c r="Y1857" i="6"/>
  <c r="Y1858" i="6"/>
  <c r="Y1859" i="6"/>
  <c r="Y1860" i="6"/>
  <c r="Y1861" i="6"/>
  <c r="Y1862" i="6"/>
  <c r="Y1863" i="6"/>
  <c r="Y1864" i="6"/>
  <c r="Y1865" i="6"/>
  <c r="Y1866" i="6"/>
  <c r="Y1867" i="6"/>
  <c r="Y1868" i="6"/>
  <c r="Y1869" i="6"/>
  <c r="Y1870" i="6"/>
  <c r="Y1871" i="6"/>
  <c r="Y1872" i="6"/>
  <c r="Y1873" i="6"/>
  <c r="Y1874" i="6"/>
  <c r="Y1875" i="6"/>
  <c r="Y1876" i="6"/>
  <c r="Y1877" i="6"/>
  <c r="Y1878" i="6"/>
  <c r="Y1879" i="6"/>
  <c r="Y1880" i="6"/>
  <c r="Y1881" i="6"/>
  <c r="Y1882" i="6"/>
  <c r="Y1883" i="6"/>
  <c r="Y1884" i="6"/>
  <c r="Y1885" i="6"/>
  <c r="Y1886" i="6"/>
  <c r="Y1887" i="6"/>
  <c r="Y1888" i="6"/>
  <c r="Y1889" i="6"/>
  <c r="Y1890" i="6"/>
  <c r="Y1891" i="6"/>
  <c r="Y1892" i="6"/>
  <c r="Y1893" i="6"/>
  <c r="Y1894" i="6"/>
  <c r="Y1895" i="6"/>
  <c r="Y1896" i="6"/>
  <c r="Y1897" i="6"/>
  <c r="Y1898" i="6"/>
  <c r="Y1899" i="6"/>
  <c r="Y1900" i="6"/>
  <c r="Y1901" i="6"/>
  <c r="Y1902" i="6"/>
  <c r="Y1903" i="6"/>
  <c r="Y1904" i="6"/>
  <c r="Y1905" i="6"/>
  <c r="Y1906" i="6"/>
  <c r="Y1907" i="6"/>
  <c r="Y1908" i="6"/>
  <c r="Y1909" i="6"/>
  <c r="Y1910" i="6"/>
  <c r="Y1911" i="6"/>
  <c r="Y1912" i="6"/>
  <c r="Y1913" i="6"/>
  <c r="Y1914" i="6"/>
  <c r="Y1915" i="6"/>
  <c r="Y1916" i="6"/>
  <c r="Y1917" i="6"/>
  <c r="Y1918" i="6"/>
  <c r="Y1919" i="6"/>
  <c r="Y1920" i="6"/>
  <c r="Y1921" i="6"/>
  <c r="Y1922" i="6"/>
  <c r="Y1923" i="6"/>
  <c r="Y1924" i="6"/>
  <c r="Y1925" i="6"/>
  <c r="Y1926" i="6"/>
  <c r="Y1927" i="6"/>
  <c r="Y1928" i="6"/>
  <c r="Y1929" i="6"/>
  <c r="Y1930" i="6"/>
  <c r="Y1931" i="6"/>
  <c r="Y1932" i="6"/>
  <c r="Y1933" i="6"/>
  <c r="Y1934" i="6"/>
  <c r="Y1935" i="6"/>
  <c r="Y1936" i="6"/>
  <c r="Y1937" i="6"/>
  <c r="Y1938" i="6"/>
  <c r="Y1939" i="6"/>
  <c r="Y1940" i="6"/>
  <c r="Y1941" i="6"/>
  <c r="Y1942" i="6"/>
  <c r="Y1943" i="6"/>
  <c r="Y1944" i="6"/>
  <c r="Y1945" i="6"/>
  <c r="Y1946" i="6"/>
  <c r="Y1947" i="6"/>
  <c r="Y1948" i="6"/>
  <c r="Y1949" i="6"/>
  <c r="Y1950" i="6"/>
  <c r="Y1951" i="6"/>
  <c r="Y1952" i="6"/>
  <c r="Y1953" i="6"/>
  <c r="Y1954" i="6"/>
  <c r="Y1955" i="6"/>
  <c r="Y1956" i="6"/>
  <c r="Y1957" i="6"/>
  <c r="Y1958" i="6"/>
  <c r="Y1959" i="6"/>
  <c r="Y1960" i="6"/>
  <c r="Y1961" i="6"/>
  <c r="Y1962" i="6"/>
  <c r="Y1963" i="6"/>
  <c r="Y1964" i="6"/>
  <c r="Y1965" i="6"/>
  <c r="Y1966" i="6"/>
  <c r="Y1967" i="6"/>
  <c r="Y1968" i="6"/>
  <c r="Y1969" i="6"/>
  <c r="Y1970" i="6"/>
  <c r="Y1971" i="6"/>
  <c r="Y1972" i="6"/>
  <c r="Y1973" i="6"/>
  <c r="Y1974" i="6"/>
  <c r="Y1975" i="6"/>
  <c r="Y1976" i="6"/>
  <c r="Y1977" i="6"/>
  <c r="Y1978" i="6"/>
  <c r="Y1979" i="6"/>
  <c r="Y1980" i="6"/>
  <c r="Y1981" i="6"/>
  <c r="Y1982" i="6"/>
  <c r="Y1983" i="6"/>
  <c r="Y1984" i="6"/>
  <c r="Y1985" i="6"/>
  <c r="Y1986" i="6"/>
  <c r="Y1987" i="6"/>
  <c r="Y1988" i="6"/>
  <c r="Y1989" i="6"/>
  <c r="Y1990" i="6"/>
  <c r="Y1991" i="6"/>
  <c r="Y1992" i="6"/>
  <c r="Y1993" i="6"/>
  <c r="Y1994" i="6"/>
  <c r="Y1995" i="6"/>
  <c r="Y1996" i="6"/>
  <c r="Y1997" i="6"/>
  <c r="Y1998" i="6"/>
  <c r="Y1999" i="6"/>
  <c r="B1602" i="6"/>
  <c r="B1603" i="6"/>
  <c r="B1604" i="6"/>
  <c r="B1605" i="6"/>
  <c r="B1606" i="6"/>
  <c r="B1607" i="6"/>
  <c r="B1608" i="6"/>
  <c r="B1609" i="6"/>
  <c r="B1610" i="6"/>
  <c r="B1611" i="6"/>
  <c r="B1612" i="6"/>
  <c r="B1613" i="6"/>
  <c r="B1614" i="6"/>
  <c r="B1615" i="6"/>
  <c r="B1616" i="6"/>
  <c r="B1617" i="6"/>
  <c r="B1618" i="6"/>
  <c r="B1619" i="6"/>
  <c r="B1620" i="6"/>
  <c r="B1621" i="6"/>
  <c r="B1622" i="6"/>
  <c r="B1623" i="6"/>
  <c r="B1624" i="6"/>
  <c r="B1625" i="6"/>
  <c r="B1626" i="6"/>
  <c r="B1627" i="6"/>
  <c r="B1628" i="6"/>
  <c r="B1629" i="6"/>
  <c r="B1630" i="6"/>
  <c r="B1631" i="6"/>
  <c r="B1632" i="6"/>
  <c r="B1633" i="6"/>
  <c r="B1634" i="6"/>
  <c r="B1635" i="6"/>
  <c r="B1636" i="6"/>
  <c r="B1637" i="6"/>
  <c r="B1638" i="6"/>
  <c r="B1639" i="6"/>
  <c r="B1640" i="6"/>
  <c r="B1641" i="6"/>
  <c r="B1642" i="6"/>
  <c r="B1643" i="6"/>
  <c r="B1644" i="6"/>
  <c r="B1645" i="6"/>
  <c r="B1646" i="6"/>
  <c r="B1647" i="6"/>
  <c r="B1648" i="6"/>
  <c r="B1649" i="6"/>
  <c r="B1650" i="6"/>
  <c r="B1651" i="6"/>
  <c r="B1652" i="6"/>
  <c r="B1653" i="6"/>
  <c r="B1654" i="6"/>
  <c r="B1655" i="6"/>
  <c r="B1656" i="6"/>
  <c r="B1657" i="6"/>
  <c r="B1658" i="6"/>
  <c r="B1659" i="6"/>
  <c r="B1660" i="6"/>
  <c r="B1661" i="6"/>
  <c r="B1662" i="6"/>
  <c r="B1663" i="6"/>
  <c r="B1664" i="6"/>
  <c r="B1665" i="6"/>
  <c r="B1666" i="6"/>
  <c r="B1667" i="6"/>
  <c r="B1668" i="6"/>
  <c r="B1669" i="6"/>
  <c r="B1670" i="6"/>
  <c r="B1671" i="6"/>
  <c r="B1672" i="6"/>
  <c r="B1673" i="6"/>
  <c r="B1674" i="6"/>
  <c r="B1675" i="6"/>
  <c r="B1676" i="6"/>
  <c r="B1677" i="6"/>
  <c r="B1678" i="6"/>
  <c r="B1679" i="6"/>
  <c r="B1680" i="6"/>
  <c r="B1681" i="6"/>
  <c r="B1682" i="6"/>
  <c r="B1683" i="6"/>
  <c r="B1684" i="6"/>
  <c r="B1685" i="6"/>
  <c r="B1686" i="6"/>
  <c r="B1687" i="6"/>
  <c r="B1688" i="6"/>
  <c r="B1689" i="6"/>
  <c r="B1690" i="6"/>
  <c r="B1691" i="6"/>
  <c r="B1692" i="6"/>
  <c r="B1693" i="6"/>
  <c r="B1694" i="6"/>
  <c r="B1695" i="6"/>
  <c r="B1696" i="6"/>
  <c r="B1697" i="6"/>
  <c r="B1698" i="6"/>
  <c r="B1699" i="6"/>
  <c r="B1700" i="6"/>
  <c r="B1701" i="6"/>
  <c r="B1702" i="6"/>
  <c r="B1703" i="6"/>
  <c r="B1704" i="6"/>
  <c r="B1705" i="6"/>
  <c r="B1706" i="6"/>
  <c r="B1707" i="6"/>
  <c r="B1708" i="6"/>
  <c r="B1709" i="6"/>
  <c r="B1710" i="6"/>
  <c r="B1711" i="6"/>
  <c r="B1712" i="6"/>
  <c r="B1713" i="6"/>
  <c r="B1714" i="6"/>
  <c r="B1715" i="6"/>
  <c r="B1716" i="6"/>
  <c r="B1717" i="6"/>
  <c r="B1718" i="6"/>
  <c r="B1719" i="6"/>
  <c r="B1720" i="6"/>
  <c r="B1721" i="6"/>
  <c r="B1722" i="6"/>
  <c r="B1723" i="6"/>
  <c r="B1724" i="6"/>
  <c r="B1725" i="6"/>
  <c r="B1726" i="6"/>
  <c r="B1727" i="6"/>
  <c r="B1728" i="6"/>
  <c r="B1729" i="6"/>
  <c r="B1730" i="6"/>
  <c r="B1731" i="6"/>
  <c r="B1732" i="6"/>
  <c r="B1733" i="6"/>
  <c r="B1734" i="6"/>
  <c r="B1735" i="6"/>
  <c r="B1736" i="6"/>
  <c r="B1737" i="6"/>
  <c r="B1738" i="6"/>
  <c r="B1739" i="6"/>
  <c r="B1740" i="6"/>
  <c r="B1741" i="6"/>
  <c r="B1742" i="6"/>
  <c r="B1743" i="6"/>
  <c r="B1744" i="6"/>
  <c r="B1745" i="6"/>
  <c r="B1746" i="6"/>
  <c r="B1747" i="6"/>
  <c r="B1748" i="6"/>
  <c r="B1749" i="6"/>
  <c r="B1750" i="6"/>
  <c r="B1751" i="6"/>
  <c r="B1752" i="6"/>
  <c r="B1753" i="6"/>
  <c r="B1754" i="6"/>
  <c r="B1755" i="6"/>
  <c r="B1756" i="6"/>
  <c r="B1757" i="6"/>
  <c r="B1758" i="6"/>
  <c r="B1759" i="6"/>
  <c r="B1760" i="6"/>
  <c r="B1761" i="6"/>
  <c r="B1762" i="6"/>
  <c r="B1763" i="6"/>
  <c r="B1764" i="6"/>
  <c r="B1765" i="6"/>
  <c r="B1766" i="6"/>
  <c r="B1767" i="6"/>
  <c r="B1768" i="6"/>
  <c r="B1769" i="6"/>
  <c r="B1770" i="6"/>
  <c r="B1771" i="6"/>
  <c r="B1772" i="6"/>
  <c r="B1773" i="6"/>
  <c r="B1774" i="6"/>
  <c r="B1775" i="6"/>
  <c r="B1776" i="6"/>
  <c r="B1777" i="6"/>
  <c r="B1778" i="6"/>
  <c r="B1779" i="6"/>
  <c r="B1780" i="6"/>
  <c r="B1781" i="6"/>
  <c r="B1782" i="6"/>
  <c r="B1783" i="6"/>
  <c r="B1784" i="6"/>
  <c r="B1785" i="6"/>
  <c r="B1786" i="6"/>
  <c r="B1787" i="6"/>
  <c r="B1788" i="6"/>
  <c r="B1789" i="6"/>
  <c r="B1790" i="6"/>
  <c r="B1791" i="6"/>
  <c r="B1792" i="6"/>
  <c r="B1793" i="6"/>
  <c r="B1794" i="6"/>
  <c r="B1795" i="6"/>
  <c r="B1796" i="6"/>
  <c r="B1797" i="6"/>
  <c r="B1798" i="6"/>
  <c r="B1799" i="6"/>
  <c r="B1800" i="6"/>
  <c r="B1801" i="6"/>
  <c r="B1802" i="6"/>
  <c r="B1803" i="6"/>
  <c r="B1804" i="6"/>
  <c r="B1805" i="6"/>
  <c r="B1806" i="6"/>
  <c r="B1807" i="6"/>
  <c r="B1808" i="6"/>
  <c r="B1809" i="6"/>
  <c r="B1810" i="6"/>
  <c r="B1811" i="6"/>
  <c r="B1812" i="6"/>
  <c r="B1813" i="6"/>
  <c r="B1814" i="6"/>
  <c r="B1815" i="6"/>
  <c r="B1816" i="6"/>
  <c r="B1817" i="6"/>
  <c r="B1818" i="6"/>
  <c r="B1819" i="6"/>
  <c r="B1820" i="6"/>
  <c r="B1821" i="6"/>
  <c r="B1822" i="6"/>
  <c r="B1823" i="6"/>
  <c r="B1824" i="6"/>
  <c r="B1825" i="6"/>
  <c r="B1826" i="6"/>
  <c r="B1827" i="6"/>
  <c r="B1828" i="6"/>
  <c r="B1829" i="6"/>
  <c r="B1830" i="6"/>
  <c r="B1831" i="6"/>
  <c r="B1832" i="6"/>
  <c r="B1833" i="6"/>
  <c r="B1834" i="6"/>
  <c r="B1835" i="6"/>
  <c r="B1836" i="6"/>
  <c r="B1837" i="6"/>
  <c r="B1838" i="6"/>
  <c r="B1839" i="6"/>
  <c r="B1840" i="6"/>
  <c r="B1841" i="6"/>
  <c r="B1842" i="6"/>
  <c r="B1843" i="6"/>
  <c r="B1844" i="6"/>
  <c r="B1845" i="6"/>
  <c r="B1846" i="6"/>
  <c r="B1847" i="6"/>
  <c r="B1848" i="6"/>
  <c r="B1849" i="6"/>
  <c r="B1850" i="6"/>
  <c r="B1851" i="6"/>
  <c r="B1852" i="6"/>
  <c r="B1853" i="6"/>
  <c r="B1854" i="6"/>
  <c r="B1855" i="6"/>
  <c r="B1856" i="6"/>
  <c r="B1857" i="6"/>
  <c r="B1858" i="6"/>
  <c r="B1859" i="6"/>
  <c r="B1860" i="6"/>
  <c r="B1861" i="6"/>
  <c r="B1862" i="6"/>
  <c r="B1863" i="6"/>
  <c r="B1864" i="6"/>
  <c r="B1865" i="6"/>
  <c r="B1866" i="6"/>
  <c r="B1867" i="6"/>
  <c r="B1868" i="6"/>
  <c r="B1869" i="6"/>
  <c r="B1870" i="6"/>
  <c r="B1871" i="6"/>
  <c r="B1872" i="6"/>
  <c r="B1873" i="6"/>
  <c r="B1874" i="6"/>
  <c r="B1875" i="6"/>
  <c r="B1876" i="6"/>
  <c r="B1877" i="6"/>
  <c r="B1878" i="6"/>
  <c r="B1879" i="6"/>
  <c r="B1880" i="6"/>
  <c r="B1881" i="6"/>
  <c r="B1882" i="6"/>
  <c r="B1883" i="6"/>
  <c r="B1884" i="6"/>
  <c r="B1885" i="6"/>
  <c r="B1886" i="6"/>
  <c r="B1887" i="6"/>
  <c r="B1888" i="6"/>
  <c r="B1889" i="6"/>
  <c r="B1890" i="6"/>
  <c r="B1891" i="6"/>
  <c r="B1892" i="6"/>
  <c r="B1893" i="6"/>
  <c r="B1894" i="6"/>
  <c r="B1895" i="6"/>
  <c r="B1896" i="6"/>
  <c r="B1897" i="6"/>
  <c r="B1898" i="6"/>
  <c r="B1899" i="6"/>
  <c r="B1900" i="6"/>
  <c r="B1901" i="6"/>
  <c r="B1902" i="6"/>
  <c r="B1903" i="6"/>
  <c r="B1904" i="6"/>
  <c r="B1905" i="6"/>
  <c r="B1906" i="6"/>
  <c r="B1907" i="6"/>
  <c r="B1908" i="6"/>
  <c r="B1909" i="6"/>
  <c r="B1910" i="6"/>
  <c r="B1911" i="6"/>
  <c r="B1912" i="6"/>
  <c r="B1913" i="6"/>
  <c r="B1914" i="6"/>
  <c r="B1915" i="6"/>
  <c r="B1916" i="6"/>
  <c r="B1917" i="6"/>
  <c r="B1918" i="6"/>
  <c r="B1919" i="6"/>
  <c r="B1920" i="6"/>
  <c r="B1921" i="6"/>
  <c r="B1922" i="6"/>
  <c r="B1923" i="6"/>
  <c r="B1924" i="6"/>
  <c r="B1925" i="6"/>
  <c r="B1926" i="6"/>
  <c r="B1927" i="6"/>
  <c r="B1928" i="6"/>
  <c r="B1929" i="6"/>
  <c r="B1930" i="6"/>
  <c r="B1931" i="6"/>
  <c r="B1932" i="6"/>
  <c r="B1933" i="6"/>
  <c r="B1934" i="6"/>
  <c r="B1935" i="6"/>
  <c r="B1936" i="6"/>
  <c r="B1937" i="6"/>
  <c r="B1938" i="6"/>
  <c r="B1939" i="6"/>
  <c r="B1940" i="6"/>
  <c r="B1941" i="6"/>
  <c r="B1942" i="6"/>
  <c r="B1943" i="6"/>
  <c r="B1944" i="6"/>
  <c r="B1945" i="6"/>
  <c r="B1946" i="6"/>
  <c r="B1947" i="6"/>
  <c r="B1948" i="6"/>
  <c r="B1949" i="6"/>
  <c r="B1950" i="6"/>
  <c r="B1951" i="6"/>
  <c r="B1952" i="6"/>
  <c r="B1953" i="6"/>
  <c r="B1954" i="6"/>
  <c r="B1955" i="6"/>
  <c r="B1956" i="6"/>
  <c r="B1957" i="6"/>
  <c r="B1958" i="6"/>
  <c r="B1959" i="6"/>
  <c r="B1960" i="6"/>
  <c r="B1961" i="6"/>
  <c r="B1962" i="6"/>
  <c r="B1963" i="6"/>
  <c r="B1964" i="6"/>
  <c r="B1965" i="6"/>
  <c r="B1966" i="6"/>
  <c r="B1967" i="6"/>
  <c r="B1968" i="6"/>
  <c r="B1969" i="6"/>
  <c r="B1970" i="6"/>
  <c r="B1971" i="6"/>
  <c r="B1972" i="6"/>
  <c r="B1973" i="6"/>
  <c r="B1974" i="6"/>
  <c r="B1975" i="6"/>
  <c r="B1976" i="6"/>
  <c r="B1977" i="6"/>
  <c r="B1978" i="6"/>
  <c r="B1979" i="6"/>
  <c r="B1980" i="6"/>
  <c r="B1981" i="6"/>
  <c r="B1982" i="6"/>
  <c r="B1983" i="6"/>
  <c r="B1984" i="6"/>
  <c r="B1985" i="6"/>
  <c r="B1986" i="6"/>
  <c r="B1987" i="6"/>
  <c r="B1988" i="6"/>
  <c r="B1989" i="6"/>
  <c r="B1990" i="6"/>
  <c r="B1991" i="6"/>
  <c r="B1992" i="6"/>
  <c r="B1993" i="6"/>
  <c r="B1994" i="6"/>
  <c r="B1995" i="6"/>
  <c r="B1996" i="6"/>
  <c r="B1997" i="6"/>
  <c r="B1998" i="6"/>
  <c r="B1999" i="6"/>
  <c r="O1602" i="6"/>
  <c r="O1603" i="6"/>
  <c r="O1604" i="6"/>
  <c r="O1605" i="6"/>
  <c r="O1606" i="6"/>
  <c r="O1607" i="6"/>
  <c r="O1608" i="6"/>
  <c r="O1609" i="6"/>
  <c r="O1610" i="6"/>
  <c r="O1611" i="6"/>
  <c r="O1612" i="6"/>
  <c r="O1613" i="6"/>
  <c r="O1614" i="6"/>
  <c r="O1615" i="6"/>
  <c r="O1616" i="6"/>
  <c r="O1617" i="6"/>
  <c r="O1618" i="6"/>
  <c r="O1619" i="6"/>
  <c r="O1620" i="6"/>
  <c r="O1621" i="6"/>
  <c r="O1622" i="6"/>
  <c r="O1623" i="6"/>
  <c r="O1624" i="6"/>
  <c r="O1625" i="6"/>
  <c r="O1626" i="6"/>
  <c r="O1627" i="6"/>
  <c r="O1628" i="6"/>
  <c r="O1629" i="6"/>
  <c r="O1630" i="6"/>
  <c r="O1631" i="6"/>
  <c r="O1632" i="6"/>
  <c r="O1633" i="6"/>
  <c r="O1634" i="6"/>
  <c r="O1635" i="6"/>
  <c r="O1636" i="6"/>
  <c r="O1637" i="6"/>
  <c r="O1638" i="6"/>
  <c r="O1639" i="6"/>
  <c r="O1640" i="6"/>
  <c r="O1641" i="6"/>
  <c r="O1642" i="6"/>
  <c r="O1643" i="6"/>
  <c r="O1644" i="6"/>
  <c r="O1645" i="6"/>
  <c r="O1646" i="6"/>
  <c r="O1647" i="6"/>
  <c r="O1648" i="6"/>
  <c r="O1649" i="6"/>
  <c r="O1650" i="6"/>
  <c r="O1651" i="6"/>
  <c r="O1652" i="6"/>
  <c r="O1653" i="6"/>
  <c r="O1654" i="6"/>
  <c r="O1655" i="6"/>
  <c r="O1656" i="6"/>
  <c r="O1657" i="6"/>
  <c r="O1658" i="6"/>
  <c r="O1659" i="6"/>
  <c r="O1660" i="6"/>
  <c r="O1661" i="6"/>
  <c r="O1662" i="6"/>
  <c r="O1663" i="6"/>
  <c r="O1664" i="6"/>
  <c r="O1665" i="6"/>
  <c r="O1666" i="6"/>
  <c r="O1667" i="6"/>
  <c r="O1668" i="6"/>
  <c r="O1669" i="6"/>
  <c r="O1670" i="6"/>
  <c r="O1671" i="6"/>
  <c r="O1672" i="6"/>
  <c r="O1673" i="6"/>
  <c r="O1674" i="6"/>
  <c r="O1675" i="6"/>
  <c r="O1676" i="6"/>
  <c r="O1677" i="6"/>
  <c r="O1678" i="6"/>
  <c r="O1679" i="6"/>
  <c r="O1680" i="6"/>
  <c r="O1681" i="6"/>
  <c r="O1682" i="6"/>
  <c r="O1683" i="6"/>
  <c r="O1684" i="6"/>
  <c r="O1685" i="6"/>
  <c r="O1686" i="6"/>
  <c r="O1687" i="6"/>
  <c r="O1688" i="6"/>
  <c r="O1689" i="6"/>
  <c r="O1690" i="6"/>
  <c r="O1691" i="6"/>
  <c r="O1692" i="6"/>
  <c r="O1693" i="6"/>
  <c r="O1694" i="6"/>
  <c r="O1695" i="6"/>
  <c r="O1696" i="6"/>
  <c r="O1697" i="6"/>
  <c r="O1698" i="6"/>
  <c r="O1699" i="6"/>
  <c r="O1700" i="6"/>
  <c r="O1701" i="6"/>
  <c r="O1702" i="6"/>
  <c r="O1703" i="6"/>
  <c r="O1704" i="6"/>
  <c r="O1705" i="6"/>
  <c r="O1706" i="6"/>
  <c r="O1707" i="6"/>
  <c r="O1708" i="6"/>
  <c r="O1709" i="6"/>
  <c r="O1710" i="6"/>
  <c r="O1711" i="6"/>
  <c r="O1712" i="6"/>
  <c r="O1713" i="6"/>
  <c r="O1714" i="6"/>
  <c r="O1715" i="6"/>
  <c r="O1716" i="6"/>
  <c r="O1717" i="6"/>
  <c r="O1718" i="6"/>
  <c r="O1719" i="6"/>
  <c r="O1720" i="6"/>
  <c r="O1721" i="6"/>
  <c r="O1722" i="6"/>
  <c r="O1723" i="6"/>
  <c r="O1724" i="6"/>
  <c r="O1725" i="6"/>
  <c r="O1726" i="6"/>
  <c r="O1727" i="6"/>
  <c r="O1728" i="6"/>
  <c r="O1729" i="6"/>
  <c r="O1730" i="6"/>
  <c r="O1731" i="6"/>
  <c r="O1732" i="6"/>
  <c r="O1733" i="6"/>
  <c r="O1734" i="6"/>
  <c r="O1735" i="6"/>
  <c r="O1736" i="6"/>
  <c r="O1737" i="6"/>
  <c r="O1738" i="6"/>
  <c r="O1739" i="6"/>
  <c r="O1740" i="6"/>
  <c r="O1741" i="6"/>
  <c r="O1742" i="6"/>
  <c r="O1743" i="6"/>
  <c r="O1744" i="6"/>
  <c r="O1745" i="6"/>
  <c r="O1746" i="6"/>
  <c r="O1747" i="6"/>
  <c r="O1748" i="6"/>
  <c r="O1749" i="6"/>
  <c r="O1750" i="6"/>
  <c r="O1751" i="6"/>
  <c r="O1752" i="6"/>
  <c r="O1753" i="6"/>
  <c r="O1754" i="6"/>
  <c r="O1755" i="6"/>
  <c r="O1756" i="6"/>
  <c r="O1757" i="6"/>
  <c r="O1758" i="6"/>
  <c r="O1759" i="6"/>
  <c r="O1760" i="6"/>
  <c r="O1761" i="6"/>
  <c r="O1762" i="6"/>
  <c r="O1763" i="6"/>
  <c r="O1764" i="6"/>
  <c r="O1765" i="6"/>
  <c r="O1766" i="6"/>
  <c r="O1767" i="6"/>
  <c r="O1768" i="6"/>
  <c r="O1769" i="6"/>
  <c r="O1770" i="6"/>
  <c r="O1771" i="6"/>
  <c r="O1772" i="6"/>
  <c r="O1773" i="6"/>
  <c r="O1774" i="6"/>
  <c r="O1775" i="6"/>
  <c r="O1776" i="6"/>
  <c r="O1777" i="6"/>
  <c r="O1778" i="6"/>
  <c r="O1779" i="6"/>
  <c r="O1780" i="6"/>
  <c r="O1781" i="6"/>
  <c r="O1782" i="6"/>
  <c r="O1783" i="6"/>
  <c r="O1784" i="6"/>
  <c r="O1785" i="6"/>
  <c r="O1786" i="6"/>
  <c r="O1787" i="6"/>
  <c r="O1788" i="6"/>
  <c r="O1789" i="6"/>
  <c r="O1790" i="6"/>
  <c r="O1791" i="6"/>
  <c r="O1792" i="6"/>
  <c r="O1793" i="6"/>
  <c r="O1794" i="6"/>
  <c r="O1795" i="6"/>
  <c r="O1796" i="6"/>
  <c r="O1797" i="6"/>
  <c r="O1798" i="6"/>
  <c r="O1799" i="6"/>
  <c r="O1800" i="6"/>
  <c r="O1801" i="6"/>
  <c r="O1802" i="6"/>
  <c r="O1803" i="6"/>
  <c r="O1804" i="6"/>
  <c r="O1805" i="6"/>
  <c r="O1806" i="6"/>
  <c r="O1807" i="6"/>
  <c r="O1808" i="6"/>
  <c r="O1809" i="6"/>
  <c r="O1810" i="6"/>
  <c r="O1811" i="6"/>
  <c r="O1812" i="6"/>
  <c r="O1813" i="6"/>
  <c r="O1814" i="6"/>
  <c r="O1815" i="6"/>
  <c r="O1816" i="6"/>
  <c r="O1817" i="6"/>
  <c r="O1818" i="6"/>
  <c r="O1819" i="6"/>
  <c r="O1820" i="6"/>
  <c r="O1821" i="6"/>
  <c r="O1822" i="6"/>
  <c r="O1823" i="6"/>
  <c r="O1824" i="6"/>
  <c r="O1825" i="6"/>
  <c r="O1826" i="6"/>
  <c r="O1827" i="6"/>
  <c r="O1828" i="6"/>
  <c r="O1829" i="6"/>
  <c r="O1830" i="6"/>
  <c r="O1831" i="6"/>
  <c r="O1832" i="6"/>
  <c r="O1833" i="6"/>
  <c r="O1834" i="6"/>
  <c r="O1835" i="6"/>
  <c r="O1836" i="6"/>
  <c r="O1837" i="6"/>
  <c r="O1838" i="6"/>
  <c r="O1839" i="6"/>
  <c r="O1840" i="6"/>
  <c r="O1841" i="6"/>
  <c r="O1842" i="6"/>
  <c r="O1843" i="6"/>
  <c r="O1844" i="6"/>
  <c r="O1845" i="6"/>
  <c r="O1846" i="6"/>
  <c r="O1847" i="6"/>
  <c r="O1848" i="6"/>
  <c r="O1849" i="6"/>
  <c r="O1850" i="6"/>
  <c r="O1851" i="6"/>
  <c r="O1852" i="6"/>
  <c r="O1853" i="6"/>
  <c r="O1854" i="6"/>
  <c r="O1855" i="6"/>
  <c r="O1856" i="6"/>
  <c r="O1857" i="6"/>
  <c r="O1858" i="6"/>
  <c r="O1859" i="6"/>
  <c r="O1860" i="6"/>
  <c r="O1861" i="6"/>
  <c r="O1862" i="6"/>
  <c r="O1863" i="6"/>
  <c r="O1864" i="6"/>
  <c r="O1865" i="6"/>
  <c r="O1866" i="6"/>
  <c r="O1867" i="6"/>
  <c r="O1868" i="6"/>
  <c r="O1869" i="6"/>
  <c r="O1870" i="6"/>
  <c r="O1871" i="6"/>
  <c r="O1872" i="6"/>
  <c r="O1873" i="6"/>
  <c r="O1874" i="6"/>
  <c r="O1875" i="6"/>
  <c r="O1876" i="6"/>
  <c r="O1877" i="6"/>
  <c r="O1878" i="6"/>
  <c r="O1879" i="6"/>
  <c r="O1880" i="6"/>
  <c r="O1881" i="6"/>
  <c r="O1882" i="6"/>
  <c r="O1883" i="6"/>
  <c r="O1884" i="6"/>
  <c r="O1885" i="6"/>
  <c r="O1886" i="6"/>
  <c r="O1887" i="6"/>
  <c r="O1888" i="6"/>
  <c r="O1889" i="6"/>
  <c r="O1890" i="6"/>
  <c r="O1891" i="6"/>
  <c r="O1892" i="6"/>
  <c r="O1893" i="6"/>
  <c r="O1894" i="6"/>
  <c r="O1895" i="6"/>
  <c r="O1896" i="6"/>
  <c r="O1897" i="6"/>
  <c r="O1898" i="6"/>
  <c r="O1899" i="6"/>
  <c r="O1900" i="6"/>
  <c r="O1901" i="6"/>
  <c r="O1902" i="6"/>
  <c r="O1903" i="6"/>
  <c r="O1904" i="6"/>
  <c r="O1905" i="6"/>
  <c r="O1906" i="6"/>
  <c r="O1907" i="6"/>
  <c r="O1908" i="6"/>
  <c r="O1909" i="6"/>
  <c r="O1910" i="6"/>
  <c r="O1911" i="6"/>
  <c r="O1912" i="6"/>
  <c r="O1913" i="6"/>
  <c r="O1914" i="6"/>
  <c r="O1915" i="6"/>
  <c r="O1916" i="6"/>
  <c r="O1917" i="6"/>
  <c r="O1918" i="6"/>
  <c r="O1919" i="6"/>
  <c r="O1920" i="6"/>
  <c r="O1921" i="6"/>
  <c r="O1922" i="6"/>
  <c r="O1923" i="6"/>
  <c r="O1924" i="6"/>
  <c r="O1925" i="6"/>
  <c r="O1926" i="6"/>
  <c r="O1927" i="6"/>
  <c r="O1928" i="6"/>
  <c r="O1929" i="6"/>
  <c r="O1930" i="6"/>
  <c r="O1931" i="6"/>
  <c r="O1932" i="6"/>
  <c r="O1933" i="6"/>
  <c r="O1934" i="6"/>
  <c r="O1935" i="6"/>
  <c r="O1936" i="6"/>
  <c r="O1937" i="6"/>
  <c r="O1938" i="6"/>
  <c r="O1939" i="6"/>
  <c r="O1940" i="6"/>
  <c r="O1941" i="6"/>
  <c r="O1942" i="6"/>
  <c r="O1943" i="6"/>
  <c r="O1944" i="6"/>
  <c r="O1945" i="6"/>
  <c r="O1946" i="6"/>
  <c r="O1947" i="6"/>
  <c r="O1948" i="6"/>
  <c r="O1949" i="6"/>
  <c r="O1950" i="6"/>
  <c r="O1951" i="6"/>
  <c r="O1952" i="6"/>
  <c r="O1953" i="6"/>
  <c r="O1954" i="6"/>
  <c r="O1955" i="6"/>
  <c r="O1956" i="6"/>
  <c r="O1957" i="6"/>
  <c r="O1958" i="6"/>
  <c r="O1959" i="6"/>
  <c r="O1960" i="6"/>
  <c r="O1961" i="6"/>
  <c r="O1962" i="6"/>
  <c r="O1963" i="6"/>
  <c r="O1964" i="6"/>
  <c r="O1965" i="6"/>
  <c r="O1966" i="6"/>
  <c r="O1967" i="6"/>
  <c r="O1968" i="6"/>
  <c r="O1969" i="6"/>
  <c r="O1970" i="6"/>
  <c r="O1971" i="6"/>
  <c r="O1972" i="6"/>
  <c r="O1973" i="6"/>
  <c r="O1974" i="6"/>
  <c r="O1975" i="6"/>
  <c r="O1976" i="6"/>
  <c r="O1977" i="6"/>
  <c r="O1978" i="6"/>
  <c r="O1979" i="6"/>
  <c r="O1980" i="6"/>
  <c r="O1981" i="6"/>
  <c r="O1982" i="6"/>
  <c r="O1983" i="6"/>
  <c r="O1984" i="6"/>
  <c r="O1985" i="6"/>
  <c r="O1986" i="6"/>
  <c r="O1987" i="6"/>
  <c r="O1988" i="6"/>
  <c r="O1989" i="6"/>
  <c r="O1990" i="6"/>
  <c r="O1991" i="6"/>
  <c r="O1992" i="6"/>
  <c r="O1993" i="6"/>
  <c r="O1994" i="6"/>
  <c r="O1995" i="6"/>
  <c r="O1996" i="6"/>
  <c r="O1997" i="6"/>
  <c r="O1998" i="6"/>
  <c r="O1999" i="6"/>
  <c r="U1602" i="6"/>
  <c r="U1603" i="6"/>
  <c r="W1603" i="6" s="1" a="1"/>
  <c r="W1603" i="6" s="1"/>
  <c r="U1604" i="6"/>
  <c r="U1605" i="6"/>
  <c r="U1606" i="6"/>
  <c r="U1607" i="6"/>
  <c r="U1608" i="6"/>
  <c r="U1609" i="6"/>
  <c r="U1610" i="6"/>
  <c r="U1611" i="6"/>
  <c r="W1611" i="6" s="1" a="1"/>
  <c r="W1611" i="6" s="1"/>
  <c r="U1612" i="6"/>
  <c r="U1613" i="6"/>
  <c r="U1614" i="6"/>
  <c r="U1615" i="6"/>
  <c r="U1616" i="6"/>
  <c r="U1617" i="6"/>
  <c r="U1618" i="6"/>
  <c r="U1619" i="6"/>
  <c r="W1619" i="6" s="1" a="1"/>
  <c r="W1619" i="6" s="1"/>
  <c r="U1620" i="6"/>
  <c r="U1621" i="6"/>
  <c r="U1622" i="6"/>
  <c r="U1623" i="6"/>
  <c r="U1624" i="6"/>
  <c r="U1625" i="6"/>
  <c r="U1626" i="6"/>
  <c r="U1627" i="6"/>
  <c r="W1627" i="6" s="1" a="1"/>
  <c r="W1627" i="6" s="1"/>
  <c r="U1628" i="6"/>
  <c r="U1629" i="6"/>
  <c r="U1630" i="6"/>
  <c r="U1631" i="6"/>
  <c r="U1632" i="6"/>
  <c r="U1633" i="6"/>
  <c r="U1634" i="6"/>
  <c r="U1635" i="6"/>
  <c r="W1635" i="6" s="1" a="1"/>
  <c r="W1635" i="6" s="1"/>
  <c r="U1636" i="6"/>
  <c r="U1637" i="6"/>
  <c r="U1638" i="6"/>
  <c r="U1639" i="6"/>
  <c r="U1640" i="6"/>
  <c r="U1641" i="6"/>
  <c r="U1642" i="6"/>
  <c r="U1643" i="6"/>
  <c r="W1643" i="6" s="1" a="1"/>
  <c r="W1643" i="6" s="1"/>
  <c r="U1644" i="6"/>
  <c r="U1645" i="6"/>
  <c r="U1646" i="6"/>
  <c r="U1647" i="6"/>
  <c r="U1648" i="6"/>
  <c r="U1649" i="6"/>
  <c r="U1650" i="6"/>
  <c r="U1651" i="6"/>
  <c r="W1651" i="6" s="1" a="1"/>
  <c r="W1651" i="6" s="1"/>
  <c r="U1652" i="6"/>
  <c r="U1653" i="6"/>
  <c r="U1654" i="6"/>
  <c r="U1655" i="6"/>
  <c r="U1656" i="6"/>
  <c r="U1657" i="6"/>
  <c r="U1658" i="6"/>
  <c r="U1659" i="6"/>
  <c r="W1659" i="6" s="1" a="1"/>
  <c r="W1659" i="6" s="1"/>
  <c r="U1660" i="6"/>
  <c r="U1661" i="6"/>
  <c r="U1662" i="6"/>
  <c r="U1663" i="6"/>
  <c r="U1664" i="6"/>
  <c r="U1665" i="6"/>
  <c r="U1666" i="6"/>
  <c r="U1667" i="6"/>
  <c r="W1667" i="6" s="1" a="1"/>
  <c r="W1667" i="6" s="1"/>
  <c r="U1668" i="6"/>
  <c r="U1669" i="6"/>
  <c r="U1670" i="6"/>
  <c r="U1671" i="6"/>
  <c r="U1672" i="6"/>
  <c r="U1673" i="6"/>
  <c r="U1674" i="6"/>
  <c r="U1675" i="6"/>
  <c r="W1675" i="6" s="1" a="1"/>
  <c r="W1675" i="6" s="1"/>
  <c r="U1676" i="6"/>
  <c r="U1677" i="6"/>
  <c r="U1678" i="6"/>
  <c r="U1679" i="6"/>
  <c r="U1680" i="6"/>
  <c r="U1681" i="6"/>
  <c r="U1682" i="6"/>
  <c r="U1683" i="6"/>
  <c r="W1683" i="6" s="1" a="1"/>
  <c r="W1683" i="6" s="1"/>
  <c r="U1684" i="6"/>
  <c r="U1685" i="6"/>
  <c r="U1686" i="6"/>
  <c r="U1687" i="6"/>
  <c r="U1688" i="6"/>
  <c r="U1689" i="6"/>
  <c r="U1690" i="6"/>
  <c r="U1691" i="6"/>
  <c r="W1691" i="6" s="1" a="1"/>
  <c r="W1691" i="6" s="1"/>
  <c r="U1692" i="6"/>
  <c r="U1693" i="6"/>
  <c r="U1694" i="6"/>
  <c r="U1695" i="6"/>
  <c r="U1696" i="6"/>
  <c r="U1697" i="6"/>
  <c r="U1698" i="6"/>
  <c r="U1699" i="6"/>
  <c r="W1699" i="6" s="1" a="1"/>
  <c r="W1699" i="6" s="1"/>
  <c r="U1700" i="6"/>
  <c r="U1701" i="6"/>
  <c r="U1702" i="6"/>
  <c r="U1703" i="6"/>
  <c r="U1704" i="6"/>
  <c r="U1705" i="6"/>
  <c r="U1706" i="6"/>
  <c r="U1707" i="6"/>
  <c r="W1707" i="6" s="1" a="1"/>
  <c r="W1707" i="6" s="1"/>
  <c r="U1708" i="6"/>
  <c r="U1709" i="6"/>
  <c r="U1710" i="6"/>
  <c r="U1711" i="6"/>
  <c r="U1712" i="6"/>
  <c r="U1713" i="6"/>
  <c r="U1714" i="6"/>
  <c r="U1715" i="6"/>
  <c r="W1715" i="6" s="1" a="1"/>
  <c r="W1715" i="6" s="1"/>
  <c r="U1716" i="6"/>
  <c r="U1717" i="6"/>
  <c r="U1718" i="6"/>
  <c r="U1719" i="6"/>
  <c r="U1720" i="6"/>
  <c r="U1721" i="6"/>
  <c r="U1722" i="6"/>
  <c r="U1723" i="6"/>
  <c r="W1723" i="6" s="1" a="1"/>
  <c r="W1723" i="6" s="1"/>
  <c r="U1724" i="6"/>
  <c r="U1725" i="6"/>
  <c r="U1726" i="6"/>
  <c r="U1727" i="6"/>
  <c r="U1728" i="6"/>
  <c r="U1729" i="6"/>
  <c r="U1730" i="6"/>
  <c r="U1731" i="6"/>
  <c r="W1731" i="6" s="1" a="1"/>
  <c r="W1731" i="6" s="1"/>
  <c r="U1732" i="6"/>
  <c r="U1733" i="6"/>
  <c r="U1734" i="6"/>
  <c r="U1735" i="6"/>
  <c r="U1736" i="6"/>
  <c r="U1737" i="6"/>
  <c r="U1738" i="6"/>
  <c r="U1739" i="6"/>
  <c r="W1739" i="6" s="1" a="1"/>
  <c r="W1739" i="6" s="1"/>
  <c r="U1740" i="6"/>
  <c r="U1741" i="6"/>
  <c r="U1742" i="6"/>
  <c r="U1743" i="6"/>
  <c r="U1744" i="6"/>
  <c r="U1745" i="6"/>
  <c r="U1746" i="6"/>
  <c r="U1747" i="6"/>
  <c r="W1747" i="6" s="1" a="1"/>
  <c r="W1747" i="6" s="1"/>
  <c r="U1748" i="6"/>
  <c r="U1749" i="6"/>
  <c r="U1750" i="6"/>
  <c r="U1751" i="6"/>
  <c r="U1752" i="6"/>
  <c r="U1753" i="6"/>
  <c r="U1754" i="6"/>
  <c r="U1755" i="6"/>
  <c r="W1755" i="6" s="1" a="1"/>
  <c r="W1755" i="6" s="1"/>
  <c r="U1756" i="6"/>
  <c r="U1757" i="6"/>
  <c r="U1758" i="6"/>
  <c r="U1759" i="6"/>
  <c r="U1760" i="6"/>
  <c r="U1761" i="6"/>
  <c r="U1762" i="6"/>
  <c r="U1763" i="6"/>
  <c r="W1763" i="6" s="1" a="1"/>
  <c r="W1763" i="6" s="1"/>
  <c r="U1764" i="6"/>
  <c r="U1765" i="6"/>
  <c r="U1766" i="6"/>
  <c r="U1767" i="6"/>
  <c r="U1768" i="6"/>
  <c r="U1769" i="6"/>
  <c r="U1770" i="6"/>
  <c r="U1771" i="6"/>
  <c r="W1771" i="6" s="1" a="1"/>
  <c r="W1771" i="6" s="1"/>
  <c r="U1772" i="6"/>
  <c r="U1773" i="6"/>
  <c r="U1774" i="6"/>
  <c r="U1775" i="6"/>
  <c r="U1776" i="6"/>
  <c r="U1777" i="6"/>
  <c r="U1778" i="6"/>
  <c r="U1779" i="6"/>
  <c r="W1779" i="6" s="1" a="1"/>
  <c r="W1779" i="6" s="1"/>
  <c r="U1780" i="6"/>
  <c r="U1781" i="6"/>
  <c r="U1782" i="6"/>
  <c r="U1783" i="6"/>
  <c r="U1784" i="6"/>
  <c r="U1785" i="6"/>
  <c r="U1786" i="6"/>
  <c r="U1787" i="6"/>
  <c r="W1787" i="6" s="1" a="1"/>
  <c r="W1787" i="6" s="1"/>
  <c r="U1788" i="6"/>
  <c r="U1789" i="6"/>
  <c r="U1790" i="6"/>
  <c r="U1791" i="6"/>
  <c r="U1792" i="6"/>
  <c r="U1793" i="6"/>
  <c r="U1794" i="6"/>
  <c r="U1795" i="6"/>
  <c r="W1795" i="6" s="1" a="1"/>
  <c r="W1795" i="6" s="1"/>
  <c r="U1796" i="6"/>
  <c r="U1797" i="6"/>
  <c r="U1798" i="6"/>
  <c r="U1799" i="6"/>
  <c r="U1800" i="6"/>
  <c r="U1801" i="6"/>
  <c r="U1802" i="6"/>
  <c r="U1803" i="6"/>
  <c r="W1803" i="6" s="1" a="1"/>
  <c r="W1803" i="6" s="1"/>
  <c r="U1804" i="6"/>
  <c r="U1805" i="6"/>
  <c r="U1806" i="6"/>
  <c r="U1807" i="6"/>
  <c r="U1808" i="6"/>
  <c r="U1809" i="6"/>
  <c r="U1810" i="6"/>
  <c r="U1811" i="6"/>
  <c r="W1811" i="6" s="1" a="1"/>
  <c r="W1811" i="6" s="1"/>
  <c r="U1812" i="6"/>
  <c r="U1813" i="6"/>
  <c r="U1814" i="6"/>
  <c r="U1815" i="6"/>
  <c r="U1816" i="6"/>
  <c r="U1817" i="6"/>
  <c r="U1818" i="6"/>
  <c r="U1819" i="6"/>
  <c r="W1819" i="6" s="1" a="1"/>
  <c r="W1819" i="6" s="1"/>
  <c r="U1820" i="6"/>
  <c r="U1821" i="6"/>
  <c r="U1822" i="6"/>
  <c r="U1823" i="6"/>
  <c r="U1824" i="6"/>
  <c r="U1825" i="6"/>
  <c r="U1826" i="6"/>
  <c r="U1827" i="6"/>
  <c r="W1827" i="6" s="1" a="1"/>
  <c r="W1827" i="6" s="1"/>
  <c r="U1828" i="6"/>
  <c r="U1829" i="6"/>
  <c r="U1830" i="6"/>
  <c r="U1831" i="6"/>
  <c r="U1832" i="6"/>
  <c r="U1833" i="6"/>
  <c r="U1834" i="6"/>
  <c r="U1835" i="6"/>
  <c r="W1835" i="6" s="1" a="1"/>
  <c r="W1835" i="6" s="1"/>
  <c r="U1836" i="6"/>
  <c r="U1837" i="6"/>
  <c r="U1838" i="6"/>
  <c r="U1839" i="6"/>
  <c r="U1840" i="6"/>
  <c r="U1841" i="6"/>
  <c r="U1842" i="6"/>
  <c r="U1843" i="6"/>
  <c r="W1843" i="6" s="1" a="1"/>
  <c r="W1843" i="6" s="1"/>
  <c r="U1844" i="6"/>
  <c r="U1845" i="6"/>
  <c r="U1846" i="6"/>
  <c r="U1847" i="6"/>
  <c r="U1848" i="6"/>
  <c r="U1849" i="6"/>
  <c r="U1850" i="6"/>
  <c r="U1851" i="6"/>
  <c r="W1851" i="6" s="1" a="1"/>
  <c r="W1851" i="6" s="1"/>
  <c r="U1852" i="6"/>
  <c r="U1853" i="6"/>
  <c r="U1854" i="6"/>
  <c r="U1855" i="6"/>
  <c r="U1856" i="6"/>
  <c r="U1857" i="6"/>
  <c r="U1858" i="6"/>
  <c r="U1859" i="6"/>
  <c r="W1859" i="6" s="1" a="1"/>
  <c r="W1859" i="6" s="1"/>
  <c r="U1860" i="6"/>
  <c r="U1861" i="6"/>
  <c r="U1862" i="6"/>
  <c r="U1863" i="6"/>
  <c r="U1864" i="6"/>
  <c r="U1865" i="6"/>
  <c r="U1866" i="6"/>
  <c r="U1867" i="6"/>
  <c r="W1867" i="6" s="1" a="1"/>
  <c r="W1867" i="6" s="1"/>
  <c r="U1868" i="6"/>
  <c r="U1869" i="6"/>
  <c r="U1870" i="6"/>
  <c r="U1871" i="6"/>
  <c r="U1872" i="6"/>
  <c r="U1873" i="6"/>
  <c r="U1874" i="6"/>
  <c r="U1875" i="6"/>
  <c r="W1875" i="6" s="1" a="1"/>
  <c r="W1875" i="6" s="1"/>
  <c r="U1876" i="6"/>
  <c r="U1877" i="6"/>
  <c r="U1878" i="6"/>
  <c r="U1879" i="6"/>
  <c r="U1880" i="6"/>
  <c r="U1881" i="6"/>
  <c r="U1882" i="6"/>
  <c r="U1883" i="6"/>
  <c r="W1883" i="6" s="1" a="1"/>
  <c r="W1883" i="6" s="1"/>
  <c r="U1884" i="6"/>
  <c r="U1885" i="6"/>
  <c r="U1886" i="6"/>
  <c r="U1887" i="6"/>
  <c r="U1888" i="6"/>
  <c r="U1889" i="6"/>
  <c r="U1890" i="6"/>
  <c r="U1891" i="6"/>
  <c r="W1891" i="6" s="1" a="1"/>
  <c r="W1891" i="6" s="1"/>
  <c r="U1892" i="6"/>
  <c r="U1893" i="6"/>
  <c r="U1894" i="6"/>
  <c r="U1895" i="6"/>
  <c r="U1896" i="6"/>
  <c r="U1897" i="6"/>
  <c r="U1898" i="6"/>
  <c r="U1899" i="6"/>
  <c r="W1899" i="6" s="1" a="1"/>
  <c r="W1899" i="6" s="1"/>
  <c r="U1900" i="6"/>
  <c r="U1901" i="6"/>
  <c r="U1902" i="6"/>
  <c r="U1903" i="6"/>
  <c r="U1904" i="6"/>
  <c r="U1905" i="6"/>
  <c r="U1906" i="6"/>
  <c r="U1907" i="6"/>
  <c r="W1907" i="6" s="1" a="1"/>
  <c r="W1907" i="6" s="1"/>
  <c r="U1908" i="6"/>
  <c r="U1909" i="6"/>
  <c r="U1910" i="6"/>
  <c r="U1911" i="6"/>
  <c r="U1912" i="6"/>
  <c r="U1913" i="6"/>
  <c r="U1914" i="6"/>
  <c r="U1915" i="6"/>
  <c r="W1915" i="6" s="1" a="1"/>
  <c r="W1915" i="6" s="1"/>
  <c r="U1916" i="6"/>
  <c r="U1917" i="6"/>
  <c r="U1918" i="6"/>
  <c r="U1919" i="6"/>
  <c r="U1920" i="6"/>
  <c r="U1921" i="6"/>
  <c r="U1922" i="6"/>
  <c r="U1923" i="6"/>
  <c r="W1923" i="6" s="1" a="1"/>
  <c r="W1923" i="6" s="1"/>
  <c r="U1924" i="6"/>
  <c r="U1925" i="6"/>
  <c r="U1926" i="6"/>
  <c r="U1927" i="6"/>
  <c r="U1928" i="6"/>
  <c r="U1929" i="6"/>
  <c r="U1930" i="6"/>
  <c r="U1931" i="6"/>
  <c r="W1931" i="6" s="1" a="1"/>
  <c r="W1931" i="6" s="1"/>
  <c r="U1932" i="6"/>
  <c r="U1933" i="6"/>
  <c r="U1934" i="6"/>
  <c r="U1935" i="6"/>
  <c r="U1936" i="6"/>
  <c r="U1937" i="6"/>
  <c r="U1938" i="6"/>
  <c r="U1939" i="6"/>
  <c r="W1939" i="6" s="1" a="1"/>
  <c r="W1939" i="6" s="1"/>
  <c r="U1940" i="6"/>
  <c r="U1941" i="6"/>
  <c r="U1942" i="6"/>
  <c r="U1943" i="6"/>
  <c r="U1944" i="6"/>
  <c r="U1945" i="6"/>
  <c r="U1946" i="6"/>
  <c r="U1947" i="6"/>
  <c r="W1947" i="6" s="1" a="1"/>
  <c r="W1947" i="6" s="1"/>
  <c r="U1948" i="6"/>
  <c r="U1949" i="6"/>
  <c r="U1950" i="6"/>
  <c r="U1951" i="6"/>
  <c r="U1952" i="6"/>
  <c r="U1953" i="6"/>
  <c r="U1954" i="6"/>
  <c r="U1955" i="6"/>
  <c r="W1955" i="6" s="1" a="1"/>
  <c r="W1955" i="6" s="1"/>
  <c r="U1956" i="6"/>
  <c r="U1957" i="6"/>
  <c r="U1958" i="6"/>
  <c r="U1959" i="6"/>
  <c r="U1960" i="6"/>
  <c r="U1961" i="6"/>
  <c r="U1962" i="6"/>
  <c r="U1963" i="6"/>
  <c r="W1963" i="6" s="1" a="1"/>
  <c r="W1963" i="6" s="1"/>
  <c r="U1964" i="6"/>
  <c r="U1965" i="6"/>
  <c r="U1966" i="6"/>
  <c r="U1967" i="6"/>
  <c r="U1968" i="6"/>
  <c r="U1969" i="6"/>
  <c r="U1970" i="6"/>
  <c r="U1971" i="6"/>
  <c r="W1971" i="6" s="1" a="1"/>
  <c r="W1971" i="6" s="1"/>
  <c r="U1972" i="6"/>
  <c r="U1973" i="6"/>
  <c r="U1974" i="6"/>
  <c r="U1975" i="6"/>
  <c r="U1976" i="6"/>
  <c r="U1977" i="6"/>
  <c r="U1978" i="6"/>
  <c r="U1979" i="6"/>
  <c r="W1979" i="6" s="1" a="1"/>
  <c r="W1979" i="6" s="1"/>
  <c r="U1980" i="6"/>
  <c r="U1981" i="6"/>
  <c r="U1982" i="6"/>
  <c r="U1983" i="6"/>
  <c r="U1984" i="6"/>
  <c r="U1985" i="6"/>
  <c r="U1986" i="6"/>
  <c r="U1987" i="6"/>
  <c r="W1987" i="6" s="1" a="1"/>
  <c r="W1987" i="6" s="1"/>
  <c r="U1988" i="6"/>
  <c r="U1989" i="6"/>
  <c r="U1990" i="6"/>
  <c r="U1991" i="6"/>
  <c r="U1992" i="6"/>
  <c r="U1993" i="6"/>
  <c r="U1994" i="6"/>
  <c r="U1995" i="6"/>
  <c r="W1995" i="6" s="1" a="1"/>
  <c r="W1995" i="6" s="1"/>
  <c r="U1996" i="6"/>
  <c r="U1997" i="6"/>
  <c r="U1998" i="6"/>
  <c r="U1999" i="6"/>
  <c r="B1601" i="6"/>
  <c r="O1601" i="6"/>
  <c r="U1601" i="6"/>
  <c r="B1600" i="6"/>
  <c r="O1600" i="6"/>
  <c r="U1600" i="6"/>
  <c r="B11" i="6"/>
  <c r="U11" i="6"/>
  <c r="W11" i="6" s="1" a="1"/>
  <c r="W11" i="6" s="1"/>
  <c r="B3" i="6"/>
  <c r="B4" i="6"/>
  <c r="B5" i="6"/>
  <c r="B6" i="6"/>
  <c r="B7" i="6"/>
  <c r="B8" i="6"/>
  <c r="B9" i="6"/>
  <c r="B12" i="6"/>
  <c r="B13" i="6"/>
  <c r="B14" i="6"/>
  <c r="B15" i="6"/>
  <c r="B16" i="6"/>
  <c r="B17" i="6"/>
  <c r="B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B90" i="6"/>
  <c r="B91" i="6"/>
  <c r="B92" i="6"/>
  <c r="B93" i="6"/>
  <c r="B94" i="6"/>
  <c r="B95" i="6"/>
  <c r="B96" i="6"/>
  <c r="B97" i="6"/>
  <c r="B98" i="6"/>
  <c r="B99" i="6"/>
  <c r="B100" i="6"/>
  <c r="B101" i="6"/>
  <c r="B102" i="6"/>
  <c r="B103" i="6"/>
  <c r="B104" i="6"/>
  <c r="B105" i="6"/>
  <c r="B106" i="6"/>
  <c r="B107" i="6"/>
  <c r="B108" i="6"/>
  <c r="B109" i="6"/>
  <c r="B110" i="6"/>
  <c r="B111" i="6"/>
  <c r="B112" i="6"/>
  <c r="B113" i="6"/>
  <c r="B114" i="6"/>
  <c r="B115" i="6"/>
  <c r="B116" i="6"/>
  <c r="B117" i="6"/>
  <c r="B118" i="6"/>
  <c r="B119" i="6"/>
  <c r="B120" i="6"/>
  <c r="B121" i="6"/>
  <c r="B122" i="6"/>
  <c r="B123" i="6"/>
  <c r="B124" i="6"/>
  <c r="B125" i="6"/>
  <c r="B126" i="6"/>
  <c r="B127" i="6"/>
  <c r="B128" i="6"/>
  <c r="B129" i="6"/>
  <c r="B130" i="6"/>
  <c r="B131" i="6"/>
  <c r="B132" i="6"/>
  <c r="B133" i="6"/>
  <c r="B134" i="6"/>
  <c r="B135" i="6"/>
  <c r="B136" i="6"/>
  <c r="B137" i="6"/>
  <c r="B138" i="6"/>
  <c r="B139" i="6"/>
  <c r="B140" i="6"/>
  <c r="B141" i="6"/>
  <c r="B142" i="6"/>
  <c r="B143" i="6"/>
  <c r="B144" i="6"/>
  <c r="B145" i="6"/>
  <c r="B146" i="6"/>
  <c r="B147" i="6"/>
  <c r="B148" i="6"/>
  <c r="B149" i="6"/>
  <c r="B150" i="6"/>
  <c r="B151" i="6"/>
  <c r="B152" i="6"/>
  <c r="B153" i="6"/>
  <c r="B154" i="6"/>
  <c r="B155" i="6"/>
  <c r="B156" i="6"/>
  <c r="B157" i="6"/>
  <c r="B158" i="6"/>
  <c r="B159" i="6"/>
  <c r="B160" i="6"/>
  <c r="B161" i="6"/>
  <c r="B162" i="6"/>
  <c r="B163" i="6"/>
  <c r="B164" i="6"/>
  <c r="B165" i="6"/>
  <c r="B166" i="6"/>
  <c r="B167" i="6"/>
  <c r="B168" i="6"/>
  <c r="B169" i="6"/>
  <c r="B170" i="6"/>
  <c r="B171" i="6"/>
  <c r="B172" i="6"/>
  <c r="B173" i="6"/>
  <c r="B174" i="6"/>
  <c r="B175" i="6"/>
  <c r="B176" i="6"/>
  <c r="B177" i="6"/>
  <c r="B178" i="6"/>
  <c r="B179" i="6"/>
  <c r="B180" i="6"/>
  <c r="B181" i="6"/>
  <c r="B182" i="6"/>
  <c r="B183" i="6"/>
  <c r="B184" i="6"/>
  <c r="B185" i="6"/>
  <c r="B186" i="6"/>
  <c r="B187" i="6"/>
  <c r="B188" i="6"/>
  <c r="B189" i="6"/>
  <c r="B190" i="6"/>
  <c r="B191" i="6"/>
  <c r="B192" i="6"/>
  <c r="B193" i="6"/>
  <c r="B194" i="6"/>
  <c r="B195" i="6"/>
  <c r="B196" i="6"/>
  <c r="B197" i="6"/>
  <c r="B198" i="6"/>
  <c r="B199" i="6"/>
  <c r="B200" i="6"/>
  <c r="B201" i="6"/>
  <c r="B202" i="6"/>
  <c r="B203" i="6"/>
  <c r="B204" i="6"/>
  <c r="B205" i="6"/>
  <c r="B206" i="6"/>
  <c r="B207" i="6"/>
  <c r="B208" i="6"/>
  <c r="B209" i="6"/>
  <c r="B210" i="6"/>
  <c r="B211" i="6"/>
  <c r="B212" i="6"/>
  <c r="B213" i="6"/>
  <c r="B214" i="6"/>
  <c r="B215" i="6"/>
  <c r="B216" i="6"/>
  <c r="B217" i="6"/>
  <c r="B218" i="6"/>
  <c r="B219" i="6"/>
  <c r="B220" i="6"/>
  <c r="B221" i="6"/>
  <c r="B222" i="6"/>
  <c r="B223" i="6"/>
  <c r="B224" i="6"/>
  <c r="B225" i="6"/>
  <c r="B226" i="6"/>
  <c r="B227" i="6"/>
  <c r="B228" i="6"/>
  <c r="B229" i="6"/>
  <c r="B230" i="6"/>
  <c r="B231" i="6"/>
  <c r="B232" i="6"/>
  <c r="B233" i="6"/>
  <c r="B234" i="6"/>
  <c r="B235" i="6"/>
  <c r="B236" i="6"/>
  <c r="B237" i="6"/>
  <c r="B238" i="6"/>
  <c r="B239" i="6"/>
  <c r="B240" i="6"/>
  <c r="B241" i="6"/>
  <c r="B242" i="6"/>
  <c r="B243" i="6"/>
  <c r="B244" i="6"/>
  <c r="B245" i="6"/>
  <c r="B246" i="6"/>
  <c r="B247" i="6"/>
  <c r="B248" i="6"/>
  <c r="B249" i="6"/>
  <c r="B250" i="6"/>
  <c r="B251" i="6"/>
  <c r="B252" i="6"/>
  <c r="B253" i="6"/>
  <c r="B254" i="6"/>
  <c r="B255" i="6"/>
  <c r="B256" i="6"/>
  <c r="B257" i="6"/>
  <c r="B258" i="6"/>
  <c r="B259" i="6"/>
  <c r="B260" i="6"/>
  <c r="B261" i="6"/>
  <c r="B1104" i="6"/>
  <c r="B1105" i="6"/>
  <c r="B1106" i="6"/>
  <c r="B1107" i="6"/>
  <c r="B1108" i="6"/>
  <c r="B1109" i="6"/>
  <c r="B1110" i="6"/>
  <c r="B1111" i="6"/>
  <c r="B1112" i="6"/>
  <c r="B1113" i="6"/>
  <c r="B1114" i="6"/>
  <c r="B1115" i="6"/>
  <c r="B1116" i="6"/>
  <c r="B1117" i="6"/>
  <c r="B1118" i="6"/>
  <c r="B1119" i="6"/>
  <c r="B1120" i="6"/>
  <c r="B1121" i="6"/>
  <c r="B1122" i="6"/>
  <c r="B1123" i="6"/>
  <c r="B1124" i="6"/>
  <c r="B1125" i="6"/>
  <c r="B1126" i="6"/>
  <c r="B1127" i="6"/>
  <c r="B1128" i="6"/>
  <c r="B1129" i="6"/>
  <c r="B1130" i="6"/>
  <c r="B1131" i="6"/>
  <c r="B1132" i="6"/>
  <c r="B1133" i="6"/>
  <c r="B1134" i="6"/>
  <c r="B1135" i="6"/>
  <c r="B1136" i="6"/>
  <c r="B1137" i="6"/>
  <c r="B1138" i="6"/>
  <c r="B1139" i="6"/>
  <c r="B1140" i="6"/>
  <c r="B1141" i="6"/>
  <c r="B1142" i="6"/>
  <c r="B1143" i="6"/>
  <c r="B1144" i="6"/>
  <c r="B1145" i="6"/>
  <c r="B1146" i="6"/>
  <c r="B1147" i="6"/>
  <c r="B1148" i="6"/>
  <c r="B1149" i="6"/>
  <c r="B1150" i="6"/>
  <c r="B1151" i="6"/>
  <c r="B1152" i="6"/>
  <c r="B1153" i="6"/>
  <c r="B1154" i="6"/>
  <c r="B1155" i="6"/>
  <c r="B1156" i="6"/>
  <c r="B1157" i="6"/>
  <c r="B1158" i="6"/>
  <c r="B1159" i="6"/>
  <c r="B1160" i="6"/>
  <c r="B1161" i="6"/>
  <c r="B1162" i="6"/>
  <c r="B1163" i="6"/>
  <c r="B1164" i="6"/>
  <c r="B1165" i="6"/>
  <c r="B1166" i="6"/>
  <c r="B1167" i="6"/>
  <c r="B1168" i="6"/>
  <c r="B1169" i="6"/>
  <c r="B1170" i="6"/>
  <c r="B1171" i="6"/>
  <c r="B1172" i="6"/>
  <c r="B1173" i="6"/>
  <c r="B1174" i="6"/>
  <c r="B1175" i="6"/>
  <c r="B1176" i="6"/>
  <c r="B1177" i="6"/>
  <c r="B1178" i="6"/>
  <c r="B1179" i="6"/>
  <c r="B1180" i="6"/>
  <c r="B1181" i="6"/>
  <c r="B1182" i="6"/>
  <c r="B1183" i="6"/>
  <c r="B1184" i="6"/>
  <c r="B1185" i="6"/>
  <c r="B1186" i="6"/>
  <c r="B1187" i="6"/>
  <c r="B1188" i="6"/>
  <c r="B1189" i="6"/>
  <c r="B1190" i="6"/>
  <c r="B1191" i="6"/>
  <c r="B1192" i="6"/>
  <c r="B1193" i="6"/>
  <c r="B1194" i="6"/>
  <c r="B1195" i="6"/>
  <c r="B1196" i="6"/>
  <c r="B1197" i="6"/>
  <c r="B1198" i="6"/>
  <c r="B1199" i="6"/>
  <c r="B1200" i="6"/>
  <c r="B1201" i="6"/>
  <c r="B1202" i="6"/>
  <c r="B1203" i="6"/>
  <c r="B1204" i="6"/>
  <c r="B1205" i="6"/>
  <c r="B1206" i="6"/>
  <c r="B1207" i="6"/>
  <c r="B1208" i="6"/>
  <c r="B1209" i="6"/>
  <c r="B1210" i="6"/>
  <c r="B1211" i="6"/>
  <c r="B1212" i="6"/>
  <c r="B1213" i="6"/>
  <c r="B1214" i="6"/>
  <c r="B1215" i="6"/>
  <c r="B1216" i="6"/>
  <c r="B1217" i="6"/>
  <c r="B1218" i="6"/>
  <c r="B1219" i="6"/>
  <c r="B1220" i="6"/>
  <c r="B1221" i="6"/>
  <c r="B1222" i="6"/>
  <c r="B1223" i="6"/>
  <c r="B1224" i="6"/>
  <c r="B1225" i="6"/>
  <c r="B1226" i="6"/>
  <c r="B1227" i="6"/>
  <c r="B1228" i="6"/>
  <c r="B1229" i="6"/>
  <c r="B1230" i="6"/>
  <c r="B1231" i="6"/>
  <c r="B1232" i="6"/>
  <c r="B1233" i="6"/>
  <c r="B1234" i="6"/>
  <c r="B1235" i="6"/>
  <c r="B1236" i="6"/>
  <c r="B1237" i="6"/>
  <c r="B1238" i="6"/>
  <c r="B1239" i="6"/>
  <c r="B1240" i="6"/>
  <c r="B1241" i="6"/>
  <c r="B1242" i="6"/>
  <c r="B1243" i="6"/>
  <c r="B1244" i="6"/>
  <c r="B1245" i="6"/>
  <c r="B1246" i="6"/>
  <c r="B1247" i="6"/>
  <c r="B1248" i="6"/>
  <c r="B1249" i="6"/>
  <c r="B1250" i="6"/>
  <c r="B1251" i="6"/>
  <c r="B1252" i="6"/>
  <c r="B1253" i="6"/>
  <c r="B1254" i="6"/>
  <c r="B1255" i="6"/>
  <c r="B1256" i="6"/>
  <c r="B1257" i="6"/>
  <c r="B1258" i="6"/>
  <c r="B1259" i="6"/>
  <c r="B1260" i="6"/>
  <c r="B1261" i="6"/>
  <c r="B1262" i="6"/>
  <c r="B1263" i="6"/>
  <c r="B1264" i="6"/>
  <c r="B1265" i="6"/>
  <c r="B1266" i="6"/>
  <c r="B1267" i="6"/>
  <c r="B1268" i="6"/>
  <c r="B1269" i="6"/>
  <c r="B1270" i="6"/>
  <c r="B1271" i="6"/>
  <c r="B1272" i="6"/>
  <c r="B1273" i="6"/>
  <c r="B1274" i="6"/>
  <c r="B1275" i="6"/>
  <c r="B1276" i="6"/>
  <c r="B1277" i="6"/>
  <c r="B1278" i="6"/>
  <c r="B1279" i="6"/>
  <c r="B1280" i="6"/>
  <c r="B1281" i="6"/>
  <c r="B1282" i="6"/>
  <c r="B1283" i="6"/>
  <c r="B1284" i="6"/>
  <c r="B1285" i="6"/>
  <c r="B1286" i="6"/>
  <c r="B1287" i="6"/>
  <c r="B1288" i="6"/>
  <c r="B1289" i="6"/>
  <c r="B1290" i="6"/>
  <c r="B1291" i="6"/>
  <c r="B1292" i="6"/>
  <c r="B1293" i="6"/>
  <c r="B1294" i="6"/>
  <c r="B1295" i="6"/>
  <c r="B1296" i="6"/>
  <c r="B1297" i="6"/>
  <c r="B1298" i="6"/>
  <c r="B1299" i="6"/>
  <c r="B1300" i="6"/>
  <c r="B1301" i="6"/>
  <c r="B1302" i="6"/>
  <c r="B1303" i="6"/>
  <c r="B1304" i="6"/>
  <c r="B1305" i="6"/>
  <c r="B1306" i="6"/>
  <c r="B1307" i="6"/>
  <c r="B1308" i="6"/>
  <c r="B1309" i="6"/>
  <c r="B1310" i="6"/>
  <c r="B1311" i="6"/>
  <c r="B1312" i="6"/>
  <c r="B1313" i="6"/>
  <c r="B1314" i="6"/>
  <c r="B1315" i="6"/>
  <c r="B1316" i="6"/>
  <c r="B1317" i="6"/>
  <c r="B1318" i="6"/>
  <c r="B1319" i="6"/>
  <c r="B1320" i="6"/>
  <c r="B1321" i="6"/>
  <c r="B1322" i="6"/>
  <c r="B1323" i="6"/>
  <c r="B1324" i="6"/>
  <c r="B1325" i="6"/>
  <c r="B1326" i="6"/>
  <c r="B1327" i="6"/>
  <c r="B1328" i="6"/>
  <c r="B1329" i="6"/>
  <c r="B1330" i="6"/>
  <c r="B1331" i="6"/>
  <c r="B1332" i="6"/>
  <c r="B1333" i="6"/>
  <c r="B1334" i="6"/>
  <c r="B1335" i="6"/>
  <c r="B1336" i="6"/>
  <c r="B1337" i="6"/>
  <c r="B1338" i="6"/>
  <c r="B1339" i="6"/>
  <c r="B1340" i="6"/>
  <c r="B1341" i="6"/>
  <c r="B1342" i="6"/>
  <c r="B1343" i="6"/>
  <c r="B1344" i="6"/>
  <c r="B1345" i="6"/>
  <c r="B1346" i="6"/>
  <c r="B1347" i="6"/>
  <c r="B1348" i="6"/>
  <c r="B1349" i="6"/>
  <c r="B1350" i="6"/>
  <c r="B1351" i="6"/>
  <c r="B1352" i="6"/>
  <c r="B1353" i="6"/>
  <c r="B1354" i="6"/>
  <c r="B1355" i="6"/>
  <c r="B1356" i="6"/>
  <c r="B1357" i="6"/>
  <c r="B1358" i="6"/>
  <c r="B1359" i="6"/>
  <c r="B1360" i="6"/>
  <c r="B1361" i="6"/>
  <c r="B1362" i="6"/>
  <c r="B1363" i="6"/>
  <c r="B1364" i="6"/>
  <c r="B1365" i="6"/>
  <c r="B1366" i="6"/>
  <c r="B1367" i="6"/>
  <c r="B1368" i="6"/>
  <c r="B1369" i="6"/>
  <c r="B1370" i="6"/>
  <c r="B1371" i="6"/>
  <c r="B1372" i="6"/>
  <c r="B1373" i="6"/>
  <c r="B1374" i="6"/>
  <c r="B1375" i="6"/>
  <c r="B1376" i="6"/>
  <c r="B1377" i="6"/>
  <c r="B1378" i="6"/>
  <c r="B1379" i="6"/>
  <c r="B1380" i="6"/>
  <c r="B1381" i="6"/>
  <c r="B1382" i="6"/>
  <c r="B1383" i="6"/>
  <c r="B1384" i="6"/>
  <c r="B1385" i="6"/>
  <c r="B1386" i="6"/>
  <c r="B1387" i="6"/>
  <c r="B1388" i="6"/>
  <c r="B1389" i="6"/>
  <c r="B1390" i="6"/>
  <c r="B1391" i="6"/>
  <c r="B1392" i="6"/>
  <c r="B1393" i="6"/>
  <c r="B1394" i="6"/>
  <c r="B1395" i="6"/>
  <c r="B1396" i="6"/>
  <c r="B1397" i="6"/>
  <c r="B1398" i="6"/>
  <c r="B1399" i="6"/>
  <c r="B1400" i="6"/>
  <c r="B1401" i="6"/>
  <c r="B1402" i="6"/>
  <c r="B1403" i="6"/>
  <c r="B1404" i="6"/>
  <c r="B1405" i="6"/>
  <c r="B1406" i="6"/>
  <c r="B1407" i="6"/>
  <c r="B1408" i="6"/>
  <c r="B1409" i="6"/>
  <c r="B1410" i="6"/>
  <c r="B1411" i="6"/>
  <c r="B1412" i="6"/>
  <c r="B1413" i="6"/>
  <c r="B1414" i="6"/>
  <c r="B1415" i="6"/>
  <c r="B1416" i="6"/>
  <c r="B1417" i="6"/>
  <c r="B1418" i="6"/>
  <c r="B1419" i="6"/>
  <c r="B1420" i="6"/>
  <c r="B1421" i="6"/>
  <c r="B1422" i="6"/>
  <c r="B1423" i="6"/>
  <c r="B1424" i="6"/>
  <c r="B1425" i="6"/>
  <c r="B1426" i="6"/>
  <c r="B1427" i="6"/>
  <c r="B1428" i="6"/>
  <c r="B1429" i="6"/>
  <c r="B1430" i="6"/>
  <c r="B1431" i="6"/>
  <c r="B1432" i="6"/>
  <c r="B1433" i="6"/>
  <c r="B1434" i="6"/>
  <c r="B1435" i="6"/>
  <c r="B1436" i="6"/>
  <c r="B1437" i="6"/>
  <c r="B1438" i="6"/>
  <c r="B1439" i="6"/>
  <c r="B1440" i="6"/>
  <c r="B1441" i="6"/>
  <c r="B1442" i="6"/>
  <c r="B1443" i="6"/>
  <c r="B1444" i="6"/>
  <c r="B1445" i="6"/>
  <c r="B1446" i="6"/>
  <c r="B1447" i="6"/>
  <c r="B1448" i="6"/>
  <c r="B1449" i="6"/>
  <c r="B1450" i="6"/>
  <c r="B1451" i="6"/>
  <c r="B1452" i="6"/>
  <c r="B1453" i="6"/>
  <c r="B1454" i="6"/>
  <c r="B1455" i="6"/>
  <c r="B1456" i="6"/>
  <c r="B1457" i="6"/>
  <c r="B1458" i="6"/>
  <c r="B1459" i="6"/>
  <c r="B1460" i="6"/>
  <c r="B1461" i="6"/>
  <c r="B1462" i="6"/>
  <c r="B1463" i="6"/>
  <c r="B1464" i="6"/>
  <c r="B1465" i="6"/>
  <c r="B1466" i="6"/>
  <c r="B1467" i="6"/>
  <c r="B1468" i="6"/>
  <c r="B1469" i="6"/>
  <c r="B1470" i="6"/>
  <c r="B262" i="6"/>
  <c r="B263" i="6"/>
  <c r="B264" i="6"/>
  <c r="B265" i="6"/>
  <c r="B266" i="6"/>
  <c r="B267" i="6"/>
  <c r="B268" i="6"/>
  <c r="B269" i="6"/>
  <c r="B270" i="6"/>
  <c r="B271" i="6"/>
  <c r="B272" i="6"/>
  <c r="B273" i="6"/>
  <c r="B274" i="6"/>
  <c r="B275" i="6"/>
  <c r="B276" i="6"/>
  <c r="B277" i="6"/>
  <c r="B278" i="6"/>
  <c r="B279" i="6"/>
  <c r="B280" i="6"/>
  <c r="B281" i="6"/>
  <c r="B282" i="6"/>
  <c r="B283" i="6"/>
  <c r="B284" i="6"/>
  <c r="B285" i="6"/>
  <c r="B286" i="6"/>
  <c r="B287" i="6"/>
  <c r="B288" i="6"/>
  <c r="B289" i="6"/>
  <c r="B290" i="6"/>
  <c r="B291" i="6"/>
  <c r="B292" i="6"/>
  <c r="B293" i="6"/>
  <c r="B294" i="6"/>
  <c r="B295" i="6"/>
  <c r="B296" i="6"/>
  <c r="B297" i="6"/>
  <c r="B298" i="6"/>
  <c r="B299" i="6"/>
  <c r="B300" i="6"/>
  <c r="B301" i="6"/>
  <c r="B302" i="6"/>
  <c r="B303" i="6"/>
  <c r="B304" i="6"/>
  <c r="B305" i="6"/>
  <c r="B306" i="6"/>
  <c r="B307" i="6"/>
  <c r="B308" i="6"/>
  <c r="B309" i="6"/>
  <c r="B310" i="6"/>
  <c r="B311" i="6"/>
  <c r="B312" i="6"/>
  <c r="B313" i="6"/>
  <c r="B314" i="6"/>
  <c r="B315" i="6"/>
  <c r="B316" i="6"/>
  <c r="B317" i="6"/>
  <c r="B318" i="6"/>
  <c r="B319" i="6"/>
  <c r="B320" i="6"/>
  <c r="B321" i="6"/>
  <c r="B322" i="6"/>
  <c r="B323" i="6"/>
  <c r="B324" i="6"/>
  <c r="B325" i="6"/>
  <c r="B326" i="6"/>
  <c r="B327" i="6"/>
  <c r="B328" i="6"/>
  <c r="B329" i="6"/>
  <c r="B330" i="6"/>
  <c r="B331" i="6"/>
  <c r="B332" i="6"/>
  <c r="B333" i="6"/>
  <c r="B334" i="6"/>
  <c r="B335" i="6"/>
  <c r="B336" i="6"/>
  <c r="B337" i="6"/>
  <c r="B338" i="6"/>
  <c r="B339" i="6"/>
  <c r="B340" i="6"/>
  <c r="B341" i="6"/>
  <c r="B342" i="6"/>
  <c r="B343" i="6"/>
  <c r="B344" i="6"/>
  <c r="B345" i="6"/>
  <c r="B346" i="6"/>
  <c r="B347" i="6"/>
  <c r="B348" i="6"/>
  <c r="B349" i="6"/>
  <c r="B350" i="6"/>
  <c r="B351" i="6"/>
  <c r="B352" i="6"/>
  <c r="B353" i="6"/>
  <c r="B354" i="6"/>
  <c r="B355" i="6"/>
  <c r="B356" i="6"/>
  <c r="B357" i="6"/>
  <c r="B358" i="6"/>
  <c r="B359" i="6"/>
  <c r="B360" i="6"/>
  <c r="B361" i="6"/>
  <c r="B362" i="6"/>
  <c r="B363" i="6"/>
  <c r="B364" i="6"/>
  <c r="B365" i="6"/>
  <c r="B366" i="6"/>
  <c r="B367" i="6"/>
  <c r="B368" i="6"/>
  <c r="B369" i="6"/>
  <c r="B370" i="6"/>
  <c r="B371" i="6"/>
  <c r="B372" i="6"/>
  <c r="B373" i="6"/>
  <c r="B374" i="6"/>
  <c r="B375" i="6"/>
  <c r="B376" i="6"/>
  <c r="B377" i="6"/>
  <c r="B378" i="6"/>
  <c r="B379" i="6"/>
  <c r="B380" i="6"/>
  <c r="B381" i="6"/>
  <c r="B382" i="6"/>
  <c r="B383" i="6"/>
  <c r="B384" i="6"/>
  <c r="B385" i="6"/>
  <c r="B386" i="6"/>
  <c r="B387" i="6"/>
  <c r="B388" i="6"/>
  <c r="B389" i="6"/>
  <c r="B390" i="6"/>
  <c r="B391" i="6"/>
  <c r="B392" i="6"/>
  <c r="B393" i="6"/>
  <c r="B394" i="6"/>
  <c r="B395" i="6"/>
  <c r="B396" i="6"/>
  <c r="B397" i="6"/>
  <c r="B398" i="6"/>
  <c r="B399" i="6"/>
  <c r="B400" i="6"/>
  <c r="B401" i="6"/>
  <c r="B402" i="6"/>
  <c r="B403" i="6"/>
  <c r="B404" i="6"/>
  <c r="B405" i="6"/>
  <c r="B406" i="6"/>
  <c r="B407" i="6"/>
  <c r="B408" i="6"/>
  <c r="B409" i="6"/>
  <c r="B410" i="6"/>
  <c r="B411" i="6"/>
  <c r="B412" i="6"/>
  <c r="B413" i="6"/>
  <c r="B414" i="6"/>
  <c r="B415" i="6"/>
  <c r="B416" i="6"/>
  <c r="B417" i="6"/>
  <c r="B418" i="6"/>
  <c r="B419" i="6"/>
  <c r="B420" i="6"/>
  <c r="B421" i="6"/>
  <c r="B422" i="6"/>
  <c r="B423" i="6"/>
  <c r="B424" i="6"/>
  <c r="B425" i="6"/>
  <c r="B426" i="6"/>
  <c r="B427" i="6"/>
  <c r="B428" i="6"/>
  <c r="B429" i="6"/>
  <c r="B430" i="6"/>
  <c r="B431" i="6"/>
  <c r="B432" i="6"/>
  <c r="B433" i="6"/>
  <c r="B434" i="6"/>
  <c r="B435" i="6"/>
  <c r="B436" i="6"/>
  <c r="B437" i="6"/>
  <c r="B438" i="6"/>
  <c r="B439" i="6"/>
  <c r="B440" i="6"/>
  <c r="B441" i="6"/>
  <c r="B442" i="6"/>
  <c r="B443" i="6"/>
  <c r="B444" i="6"/>
  <c r="B445" i="6"/>
  <c r="B446" i="6"/>
  <c r="B447" i="6"/>
  <c r="B448" i="6"/>
  <c r="B449" i="6"/>
  <c r="B450" i="6"/>
  <c r="B451" i="6"/>
  <c r="B452" i="6"/>
  <c r="B453" i="6"/>
  <c r="B454" i="6"/>
  <c r="B455" i="6"/>
  <c r="B456" i="6"/>
  <c r="B457" i="6"/>
  <c r="B458" i="6"/>
  <c r="B459" i="6"/>
  <c r="B460" i="6"/>
  <c r="B461" i="6"/>
  <c r="B462" i="6"/>
  <c r="B463" i="6"/>
  <c r="B464" i="6"/>
  <c r="B465" i="6"/>
  <c r="B466" i="6"/>
  <c r="B467" i="6"/>
  <c r="B468" i="6"/>
  <c r="B469" i="6"/>
  <c r="B470" i="6"/>
  <c r="B471" i="6"/>
  <c r="B472" i="6"/>
  <c r="B473" i="6"/>
  <c r="B474" i="6"/>
  <c r="B475" i="6"/>
  <c r="B476" i="6"/>
  <c r="B477" i="6"/>
  <c r="B478" i="6"/>
  <c r="B479" i="6"/>
  <c r="B480" i="6"/>
  <c r="B481" i="6"/>
  <c r="B482" i="6"/>
  <c r="B483" i="6"/>
  <c r="B484" i="6"/>
  <c r="B485" i="6"/>
  <c r="B486" i="6"/>
  <c r="B487" i="6"/>
  <c r="B488" i="6"/>
  <c r="B489" i="6"/>
  <c r="B490" i="6"/>
  <c r="B491" i="6"/>
  <c r="B492" i="6"/>
  <c r="B493" i="6"/>
  <c r="B494" i="6"/>
  <c r="B495" i="6"/>
  <c r="B496" i="6"/>
  <c r="B497" i="6"/>
  <c r="B498" i="6"/>
  <c r="B499" i="6"/>
  <c r="B500" i="6"/>
  <c r="B501" i="6"/>
  <c r="B502" i="6"/>
  <c r="B503" i="6"/>
  <c r="B504" i="6"/>
  <c r="B505" i="6"/>
  <c r="B506" i="6"/>
  <c r="B507" i="6"/>
  <c r="B508" i="6"/>
  <c r="B509" i="6"/>
  <c r="B510" i="6"/>
  <c r="B511" i="6"/>
  <c r="B512" i="6"/>
  <c r="B513" i="6"/>
  <c r="B514" i="6"/>
  <c r="B515" i="6"/>
  <c r="B516" i="6"/>
  <c r="B517" i="6"/>
  <c r="B518" i="6"/>
  <c r="B519" i="6"/>
  <c r="B520" i="6"/>
  <c r="B521" i="6"/>
  <c r="B522" i="6"/>
  <c r="B523" i="6"/>
  <c r="B524" i="6"/>
  <c r="B525" i="6"/>
  <c r="B526" i="6"/>
  <c r="B527" i="6"/>
  <c r="B528" i="6"/>
  <c r="B529" i="6"/>
  <c r="B530" i="6"/>
  <c r="B531" i="6"/>
  <c r="B532" i="6"/>
  <c r="B533" i="6"/>
  <c r="B534" i="6"/>
  <c r="B535" i="6"/>
  <c r="B536" i="6"/>
  <c r="B537" i="6"/>
  <c r="B538" i="6"/>
  <c r="B539" i="6"/>
  <c r="B540" i="6"/>
  <c r="B541" i="6"/>
  <c r="B542" i="6"/>
  <c r="B543" i="6"/>
  <c r="B544" i="6"/>
  <c r="B545" i="6"/>
  <c r="B546" i="6"/>
  <c r="B547" i="6"/>
  <c r="B548" i="6"/>
  <c r="B549" i="6"/>
  <c r="B550" i="6"/>
  <c r="B551" i="6"/>
  <c r="B552" i="6"/>
  <c r="B553" i="6"/>
  <c r="B554" i="6"/>
  <c r="B555" i="6"/>
  <c r="B556" i="6"/>
  <c r="B557" i="6"/>
  <c r="B558" i="6"/>
  <c r="B559" i="6"/>
  <c r="B560" i="6"/>
  <c r="B561" i="6"/>
  <c r="B562" i="6"/>
  <c r="B563" i="6"/>
  <c r="B564" i="6"/>
  <c r="B565" i="6"/>
  <c r="B566" i="6"/>
  <c r="B567" i="6"/>
  <c r="B568" i="6"/>
  <c r="B569" i="6"/>
  <c r="B570" i="6"/>
  <c r="B571" i="6"/>
  <c r="B572" i="6"/>
  <c r="B573" i="6"/>
  <c r="B574" i="6"/>
  <c r="B575" i="6"/>
  <c r="B576" i="6"/>
  <c r="B577" i="6"/>
  <c r="B578" i="6"/>
  <c r="B579" i="6"/>
  <c r="B580" i="6"/>
  <c r="B581" i="6"/>
  <c r="B582" i="6"/>
  <c r="B583" i="6"/>
  <c r="B584" i="6"/>
  <c r="B585" i="6"/>
  <c r="B586" i="6"/>
  <c r="B587" i="6"/>
  <c r="B588" i="6"/>
  <c r="B589" i="6"/>
  <c r="B590" i="6"/>
  <c r="B591" i="6"/>
  <c r="B592" i="6"/>
  <c r="B593" i="6"/>
  <c r="B594" i="6"/>
  <c r="B595" i="6"/>
  <c r="B596" i="6"/>
  <c r="B597" i="6"/>
  <c r="B598" i="6"/>
  <c r="B599" i="6"/>
  <c r="B600" i="6"/>
  <c r="B601" i="6"/>
  <c r="B602" i="6"/>
  <c r="B603" i="6"/>
  <c r="B604" i="6"/>
  <c r="B605" i="6"/>
  <c r="B606" i="6"/>
  <c r="B607" i="6"/>
  <c r="B608" i="6"/>
  <c r="B609" i="6"/>
  <c r="B610" i="6"/>
  <c r="B611" i="6"/>
  <c r="B612" i="6"/>
  <c r="B613" i="6"/>
  <c r="B614" i="6"/>
  <c r="B615" i="6"/>
  <c r="B616" i="6"/>
  <c r="B617" i="6"/>
  <c r="B618" i="6"/>
  <c r="B619" i="6"/>
  <c r="B620" i="6"/>
  <c r="B621" i="6"/>
  <c r="B622" i="6"/>
  <c r="B623" i="6"/>
  <c r="B624" i="6"/>
  <c r="B625" i="6"/>
  <c r="B626" i="6"/>
  <c r="B627" i="6"/>
  <c r="B628" i="6"/>
  <c r="B629" i="6"/>
  <c r="B630" i="6"/>
  <c r="B631" i="6"/>
  <c r="B632" i="6"/>
  <c r="B633" i="6"/>
  <c r="B634" i="6"/>
  <c r="B635" i="6"/>
  <c r="B636" i="6"/>
  <c r="B637" i="6"/>
  <c r="B638" i="6"/>
  <c r="B639" i="6"/>
  <c r="B640" i="6"/>
  <c r="B641" i="6"/>
  <c r="B642" i="6"/>
  <c r="B643" i="6"/>
  <c r="B644" i="6"/>
  <c r="B645" i="6"/>
  <c r="B646" i="6"/>
  <c r="B647" i="6"/>
  <c r="B648" i="6"/>
  <c r="B649" i="6"/>
  <c r="B650" i="6"/>
  <c r="B651" i="6"/>
  <c r="B652" i="6"/>
  <c r="B653" i="6"/>
  <c r="B654" i="6"/>
  <c r="B655" i="6"/>
  <c r="B656" i="6"/>
  <c r="B657" i="6"/>
  <c r="B658" i="6"/>
  <c r="B659" i="6"/>
  <c r="B660" i="6"/>
  <c r="B661" i="6"/>
  <c r="B662" i="6"/>
  <c r="B663" i="6"/>
  <c r="B664" i="6"/>
  <c r="B665" i="6"/>
  <c r="B666" i="6"/>
  <c r="B667" i="6"/>
  <c r="B668" i="6"/>
  <c r="B669" i="6"/>
  <c r="B670" i="6"/>
  <c r="B671" i="6"/>
  <c r="B672" i="6"/>
  <c r="B673" i="6"/>
  <c r="B674" i="6"/>
  <c r="B675" i="6"/>
  <c r="B676" i="6"/>
  <c r="B677" i="6"/>
  <c r="B678" i="6"/>
  <c r="B679" i="6"/>
  <c r="B680" i="6"/>
  <c r="B681" i="6"/>
  <c r="B682" i="6"/>
  <c r="B683" i="6"/>
  <c r="B684" i="6"/>
  <c r="B685" i="6"/>
  <c r="B686" i="6"/>
  <c r="B687" i="6"/>
  <c r="B688" i="6"/>
  <c r="B689" i="6"/>
  <c r="B690" i="6"/>
  <c r="B691" i="6"/>
  <c r="B692" i="6"/>
  <c r="B693" i="6"/>
  <c r="B694" i="6"/>
  <c r="B695" i="6"/>
  <c r="B696" i="6"/>
  <c r="B697" i="6"/>
  <c r="B698" i="6"/>
  <c r="B699" i="6"/>
  <c r="B700" i="6"/>
  <c r="B701" i="6"/>
  <c r="B702" i="6"/>
  <c r="B703" i="6"/>
  <c r="B704" i="6"/>
  <c r="B705" i="6"/>
  <c r="B706" i="6"/>
  <c r="B707" i="6"/>
  <c r="B708" i="6"/>
  <c r="B709" i="6"/>
  <c r="B710" i="6"/>
  <c r="B711" i="6"/>
  <c r="B712" i="6"/>
  <c r="B713" i="6"/>
  <c r="B714" i="6"/>
  <c r="B715" i="6"/>
  <c r="B716" i="6"/>
  <c r="B717" i="6"/>
  <c r="B718" i="6"/>
  <c r="B719" i="6"/>
  <c r="B720" i="6"/>
  <c r="B721" i="6"/>
  <c r="B722" i="6"/>
  <c r="B723" i="6"/>
  <c r="B724" i="6"/>
  <c r="B725" i="6"/>
  <c r="B726" i="6"/>
  <c r="B727" i="6"/>
  <c r="B728" i="6"/>
  <c r="B729" i="6"/>
  <c r="B730" i="6"/>
  <c r="B731" i="6"/>
  <c r="B732" i="6"/>
  <c r="B733" i="6"/>
  <c r="B734" i="6"/>
  <c r="B735" i="6"/>
  <c r="B736" i="6"/>
  <c r="B737" i="6"/>
  <c r="B738" i="6"/>
  <c r="B739" i="6"/>
  <c r="B740" i="6"/>
  <c r="B741" i="6"/>
  <c r="B742" i="6"/>
  <c r="B743" i="6"/>
  <c r="B744" i="6"/>
  <c r="B745" i="6"/>
  <c r="B746" i="6"/>
  <c r="B747" i="6"/>
  <c r="B748" i="6"/>
  <c r="B749" i="6"/>
  <c r="B750" i="6"/>
  <c r="B751" i="6"/>
  <c r="B752" i="6"/>
  <c r="B753" i="6"/>
  <c r="B754" i="6"/>
  <c r="B755" i="6"/>
  <c r="B756" i="6"/>
  <c r="B757" i="6"/>
  <c r="B758" i="6"/>
  <c r="B759" i="6"/>
  <c r="B760" i="6"/>
  <c r="B761" i="6"/>
  <c r="B762" i="6"/>
  <c r="B763" i="6"/>
  <c r="B764" i="6"/>
  <c r="B765" i="6"/>
  <c r="B766" i="6"/>
  <c r="B767" i="6"/>
  <c r="B768" i="6"/>
  <c r="B769" i="6"/>
  <c r="B770" i="6"/>
  <c r="B771" i="6"/>
  <c r="B772" i="6"/>
  <c r="B773" i="6"/>
  <c r="B774" i="6"/>
  <c r="B775" i="6"/>
  <c r="B776" i="6"/>
  <c r="B777" i="6"/>
  <c r="B778" i="6"/>
  <c r="B779" i="6"/>
  <c r="B780" i="6"/>
  <c r="B781" i="6"/>
  <c r="B782" i="6"/>
  <c r="B783" i="6"/>
  <c r="B784" i="6"/>
  <c r="B785" i="6"/>
  <c r="B786" i="6"/>
  <c r="B787" i="6"/>
  <c r="B788" i="6"/>
  <c r="B789" i="6"/>
  <c r="B790" i="6"/>
  <c r="B791" i="6"/>
  <c r="B792" i="6"/>
  <c r="B793" i="6"/>
  <c r="B794" i="6"/>
  <c r="B795" i="6"/>
  <c r="B796" i="6"/>
  <c r="B797" i="6"/>
  <c r="B798" i="6"/>
  <c r="B799" i="6"/>
  <c r="B800" i="6"/>
  <c r="B801" i="6"/>
  <c r="B802" i="6"/>
  <c r="B803" i="6"/>
  <c r="B804" i="6"/>
  <c r="B805" i="6"/>
  <c r="B806" i="6"/>
  <c r="B807" i="6"/>
  <c r="B808" i="6"/>
  <c r="B809" i="6"/>
  <c r="B810" i="6"/>
  <c r="B811" i="6"/>
  <c r="B812" i="6"/>
  <c r="B813" i="6"/>
  <c r="B814" i="6"/>
  <c r="B815" i="6"/>
  <c r="B816" i="6"/>
  <c r="B817" i="6"/>
  <c r="B818" i="6"/>
  <c r="B819" i="6"/>
  <c r="B820" i="6"/>
  <c r="B821" i="6"/>
  <c r="B822" i="6"/>
  <c r="B823" i="6"/>
  <c r="B824" i="6"/>
  <c r="B825" i="6"/>
  <c r="B826" i="6"/>
  <c r="B827" i="6"/>
  <c r="B828" i="6"/>
  <c r="B829" i="6"/>
  <c r="B830" i="6"/>
  <c r="B831" i="6"/>
  <c r="B832" i="6"/>
  <c r="B833" i="6"/>
  <c r="B834" i="6"/>
  <c r="B835" i="6"/>
  <c r="B836" i="6"/>
  <c r="B837" i="6"/>
  <c r="B838" i="6"/>
  <c r="B839" i="6"/>
  <c r="B840" i="6"/>
  <c r="B841" i="6"/>
  <c r="B842" i="6"/>
  <c r="B843" i="6"/>
  <c r="B844" i="6"/>
  <c r="B845" i="6"/>
  <c r="B846" i="6"/>
  <c r="B847" i="6"/>
  <c r="B848" i="6"/>
  <c r="B849" i="6"/>
  <c r="B850" i="6"/>
  <c r="B851" i="6"/>
  <c r="B852" i="6"/>
  <c r="B853" i="6"/>
  <c r="B854" i="6"/>
  <c r="B855" i="6"/>
  <c r="B856" i="6"/>
  <c r="B857" i="6"/>
  <c r="B858" i="6"/>
  <c r="B859" i="6"/>
  <c r="B860" i="6"/>
  <c r="B861" i="6"/>
  <c r="B862" i="6"/>
  <c r="B863" i="6"/>
  <c r="B864" i="6"/>
  <c r="B865" i="6"/>
  <c r="B866" i="6"/>
  <c r="B867" i="6"/>
  <c r="B868" i="6"/>
  <c r="B869" i="6"/>
  <c r="B870" i="6"/>
  <c r="B871" i="6"/>
  <c r="B872" i="6"/>
  <c r="B873" i="6"/>
  <c r="B874" i="6"/>
  <c r="B875" i="6"/>
  <c r="B876" i="6"/>
  <c r="B877" i="6"/>
  <c r="B878" i="6"/>
  <c r="B879" i="6"/>
  <c r="B880" i="6"/>
  <c r="B881" i="6"/>
  <c r="B882" i="6"/>
  <c r="B883" i="6"/>
  <c r="B884" i="6"/>
  <c r="B885" i="6"/>
  <c r="B886" i="6"/>
  <c r="B887" i="6"/>
  <c r="B888" i="6"/>
  <c r="B889" i="6"/>
  <c r="B890" i="6"/>
  <c r="B891" i="6"/>
  <c r="B892" i="6"/>
  <c r="B893" i="6"/>
  <c r="B894" i="6"/>
  <c r="B895" i="6"/>
  <c r="B896" i="6"/>
  <c r="B897" i="6"/>
  <c r="B898" i="6"/>
  <c r="B899" i="6"/>
  <c r="B900" i="6"/>
  <c r="B901" i="6"/>
  <c r="B902" i="6"/>
  <c r="B903" i="6"/>
  <c r="B904" i="6"/>
  <c r="B905" i="6"/>
  <c r="B906" i="6"/>
  <c r="B907" i="6"/>
  <c r="B908" i="6"/>
  <c r="B909" i="6"/>
  <c r="B910" i="6"/>
  <c r="B911" i="6"/>
  <c r="B912" i="6"/>
  <c r="B913" i="6"/>
  <c r="B914" i="6"/>
  <c r="B915" i="6"/>
  <c r="B916" i="6"/>
  <c r="B917" i="6"/>
  <c r="B918" i="6"/>
  <c r="B919" i="6"/>
  <c r="B920" i="6"/>
  <c r="B921" i="6"/>
  <c r="B922" i="6"/>
  <c r="B923" i="6"/>
  <c r="B924" i="6"/>
  <c r="B925" i="6"/>
  <c r="B926" i="6"/>
  <c r="B927" i="6"/>
  <c r="B928" i="6"/>
  <c r="B929" i="6"/>
  <c r="B930" i="6"/>
  <c r="B931" i="6"/>
  <c r="B932" i="6"/>
  <c r="B933" i="6"/>
  <c r="B934" i="6"/>
  <c r="B935" i="6"/>
  <c r="B936" i="6"/>
  <c r="B937" i="6"/>
  <c r="B938" i="6"/>
  <c r="B939" i="6"/>
  <c r="B940" i="6"/>
  <c r="B941" i="6"/>
  <c r="B942" i="6"/>
  <c r="B943" i="6"/>
  <c r="B944" i="6"/>
  <c r="B945" i="6"/>
  <c r="B946" i="6"/>
  <c r="B947" i="6"/>
  <c r="B948" i="6"/>
  <c r="B949" i="6"/>
  <c r="B950" i="6"/>
  <c r="B951" i="6"/>
  <c r="B952" i="6"/>
  <c r="B953" i="6"/>
  <c r="B954" i="6"/>
  <c r="B955" i="6"/>
  <c r="B956" i="6"/>
  <c r="B957" i="6"/>
  <c r="B958" i="6"/>
  <c r="B959" i="6"/>
  <c r="B960" i="6"/>
  <c r="B961" i="6"/>
  <c r="B962" i="6"/>
  <c r="B963" i="6"/>
  <c r="B964" i="6"/>
  <c r="B965" i="6"/>
  <c r="B966" i="6"/>
  <c r="B967" i="6"/>
  <c r="B968" i="6"/>
  <c r="B969" i="6"/>
  <c r="B970" i="6"/>
  <c r="B971" i="6"/>
  <c r="B972" i="6"/>
  <c r="B973" i="6"/>
  <c r="B974" i="6"/>
  <c r="B975" i="6"/>
  <c r="B976" i="6"/>
  <c r="B977" i="6"/>
  <c r="B978" i="6"/>
  <c r="B979" i="6"/>
  <c r="B980" i="6"/>
  <c r="B981" i="6"/>
  <c r="B982" i="6"/>
  <c r="B983" i="6"/>
  <c r="B984" i="6"/>
  <c r="B985" i="6"/>
  <c r="B986" i="6"/>
  <c r="B987" i="6"/>
  <c r="B988" i="6"/>
  <c r="B989" i="6"/>
  <c r="B990" i="6"/>
  <c r="B991" i="6"/>
  <c r="B992" i="6"/>
  <c r="B993" i="6"/>
  <c r="B994" i="6"/>
  <c r="B995" i="6"/>
  <c r="B996" i="6"/>
  <c r="B997" i="6"/>
  <c r="B998" i="6"/>
  <c r="B999" i="6"/>
  <c r="B1000" i="6"/>
  <c r="B1001" i="6"/>
  <c r="B1002" i="6"/>
  <c r="B1003" i="6"/>
  <c r="B1004" i="6"/>
  <c r="B1005" i="6"/>
  <c r="B1006" i="6"/>
  <c r="B1007" i="6"/>
  <c r="B1008" i="6"/>
  <c r="B1009" i="6"/>
  <c r="B1010" i="6"/>
  <c r="B1011" i="6"/>
  <c r="B1012" i="6"/>
  <c r="B1013" i="6"/>
  <c r="B1014" i="6"/>
  <c r="B1015" i="6"/>
  <c r="B1016" i="6"/>
  <c r="B1017" i="6"/>
  <c r="B1018" i="6"/>
  <c r="B1019" i="6"/>
  <c r="B1020" i="6"/>
  <c r="B1021" i="6"/>
  <c r="B1022" i="6"/>
  <c r="B1023" i="6"/>
  <c r="B1024" i="6"/>
  <c r="B1025" i="6"/>
  <c r="B1026" i="6"/>
  <c r="B1027" i="6"/>
  <c r="B1028" i="6"/>
  <c r="B1029" i="6"/>
  <c r="B1030" i="6"/>
  <c r="B1031" i="6"/>
  <c r="B1032" i="6"/>
  <c r="B1033" i="6"/>
  <c r="B1034" i="6"/>
  <c r="B1035" i="6"/>
  <c r="B1036" i="6"/>
  <c r="B1037" i="6"/>
  <c r="B1038" i="6"/>
  <c r="B1039" i="6"/>
  <c r="B1040" i="6"/>
  <c r="B1041" i="6"/>
  <c r="B1042" i="6"/>
  <c r="B1043" i="6"/>
  <c r="B1044" i="6"/>
  <c r="B1045" i="6"/>
  <c r="B1046" i="6"/>
  <c r="B1047" i="6"/>
  <c r="B1048" i="6"/>
  <c r="B1049" i="6"/>
  <c r="B1050" i="6"/>
  <c r="B1051" i="6"/>
  <c r="B1052" i="6"/>
  <c r="B1053" i="6"/>
  <c r="B1054" i="6"/>
  <c r="B1055" i="6"/>
  <c r="B1056" i="6"/>
  <c r="B1057" i="6"/>
  <c r="B1058" i="6"/>
  <c r="B1059" i="6"/>
  <c r="B1060" i="6"/>
  <c r="B1061" i="6"/>
  <c r="B1062" i="6"/>
  <c r="B1063" i="6"/>
  <c r="B1064" i="6"/>
  <c r="B1065" i="6"/>
  <c r="B1066" i="6"/>
  <c r="B1067" i="6"/>
  <c r="B1068" i="6"/>
  <c r="B1069" i="6"/>
  <c r="B1070" i="6"/>
  <c r="B1071" i="6"/>
  <c r="B1072" i="6"/>
  <c r="B1073" i="6"/>
  <c r="B1074" i="6"/>
  <c r="B1075" i="6"/>
  <c r="B1076" i="6"/>
  <c r="B1077" i="6"/>
  <c r="B1078" i="6"/>
  <c r="B1079" i="6"/>
  <c r="B1080" i="6"/>
  <c r="B1081" i="6"/>
  <c r="B1082" i="6"/>
  <c r="B1083" i="6"/>
  <c r="B1084" i="6"/>
  <c r="B1085" i="6"/>
  <c r="B1086" i="6"/>
  <c r="B1087" i="6"/>
  <c r="B1088" i="6"/>
  <c r="B1089" i="6"/>
  <c r="B1090" i="6"/>
  <c r="B1091" i="6"/>
  <c r="B1092" i="6"/>
  <c r="B1093" i="6"/>
  <c r="B1094" i="6"/>
  <c r="B1095" i="6"/>
  <c r="B1096" i="6"/>
  <c r="B1097" i="6"/>
  <c r="B1098" i="6"/>
  <c r="B1099" i="6"/>
  <c r="B1100" i="6"/>
  <c r="B1101" i="6"/>
  <c r="B1102" i="6"/>
  <c r="B1103" i="6"/>
  <c r="B1471" i="6"/>
  <c r="B1472" i="6"/>
  <c r="B1473" i="6"/>
  <c r="B1474" i="6"/>
  <c r="B1475" i="6"/>
  <c r="B1476" i="6"/>
  <c r="B1477" i="6"/>
  <c r="B1478" i="6"/>
  <c r="B1479" i="6"/>
  <c r="B1480" i="6"/>
  <c r="B1481" i="6"/>
  <c r="B1482" i="6"/>
  <c r="B1483" i="6"/>
  <c r="B1484" i="6"/>
  <c r="B1485" i="6"/>
  <c r="B1486" i="6"/>
  <c r="B1487" i="6"/>
  <c r="B1488" i="6"/>
  <c r="B1489" i="6"/>
  <c r="B1490" i="6"/>
  <c r="B1491" i="6"/>
  <c r="B1492" i="6"/>
  <c r="B1493" i="6"/>
  <c r="B1494" i="6"/>
  <c r="B1495" i="6"/>
  <c r="B1496" i="6"/>
  <c r="B1497" i="6"/>
  <c r="B1498" i="6"/>
  <c r="B1499" i="6"/>
  <c r="B1500" i="6"/>
  <c r="B1501" i="6"/>
  <c r="B1502" i="6"/>
  <c r="B1503" i="6"/>
  <c r="B1504" i="6"/>
  <c r="B1505" i="6"/>
  <c r="B1506" i="6"/>
  <c r="B1507" i="6"/>
  <c r="B1508" i="6"/>
  <c r="B1509" i="6"/>
  <c r="B1510" i="6"/>
  <c r="B1511" i="6"/>
  <c r="B1512" i="6"/>
  <c r="B1513" i="6"/>
  <c r="B1514" i="6"/>
  <c r="B1515" i="6"/>
  <c r="B1516" i="6"/>
  <c r="B1517" i="6"/>
  <c r="B1518" i="6"/>
  <c r="B1519" i="6"/>
  <c r="B1520" i="6"/>
  <c r="B1521" i="6"/>
  <c r="B1522" i="6"/>
  <c r="B1523" i="6"/>
  <c r="B1524" i="6"/>
  <c r="B1525" i="6"/>
  <c r="B1526" i="6"/>
  <c r="B1527" i="6"/>
  <c r="B1528" i="6"/>
  <c r="B1529" i="6"/>
  <c r="B1530" i="6"/>
  <c r="B1531" i="6"/>
  <c r="B1532" i="6"/>
  <c r="B1533" i="6"/>
  <c r="B1534" i="6"/>
  <c r="B1535" i="6"/>
  <c r="B1536" i="6"/>
  <c r="B1537" i="6"/>
  <c r="B1538" i="6"/>
  <c r="B1539" i="6"/>
  <c r="B1540" i="6"/>
  <c r="B1541" i="6"/>
  <c r="B1542" i="6"/>
  <c r="B1543" i="6"/>
  <c r="B1544" i="6"/>
  <c r="B1545" i="6"/>
  <c r="B1546" i="6"/>
  <c r="B1547" i="6"/>
  <c r="B1548" i="6"/>
  <c r="B1549" i="6"/>
  <c r="B1550" i="6"/>
  <c r="B1551" i="6"/>
  <c r="B1552" i="6"/>
  <c r="B1553" i="6"/>
  <c r="B1554" i="6"/>
  <c r="B1555" i="6"/>
  <c r="B1556" i="6"/>
  <c r="B1557" i="6"/>
  <c r="B1558" i="6"/>
  <c r="B1559" i="6"/>
  <c r="B1560" i="6"/>
  <c r="B1561" i="6"/>
  <c r="B1562" i="6"/>
  <c r="B1563" i="6"/>
  <c r="B1564" i="6"/>
  <c r="B1565" i="6"/>
  <c r="B1566" i="6"/>
  <c r="B1567" i="6"/>
  <c r="B1568" i="6"/>
  <c r="B1569" i="6"/>
  <c r="B1570" i="6"/>
  <c r="B1571" i="6"/>
  <c r="B1572" i="6"/>
  <c r="B1573" i="6"/>
  <c r="B1574" i="6"/>
  <c r="B1575" i="6"/>
  <c r="B1576" i="6"/>
  <c r="B1577" i="6"/>
  <c r="B1578" i="6"/>
  <c r="B1579" i="6"/>
  <c r="B1580" i="6"/>
  <c r="B1581" i="6"/>
  <c r="B1582" i="6"/>
  <c r="B1583" i="6"/>
  <c r="B1584" i="6"/>
  <c r="B1585" i="6"/>
  <c r="B1586" i="6"/>
  <c r="B1587" i="6"/>
  <c r="B1588" i="6"/>
  <c r="B1589" i="6"/>
  <c r="B1590" i="6"/>
  <c r="B1591" i="6"/>
  <c r="B1592" i="6"/>
  <c r="B1593" i="6"/>
  <c r="B1594" i="6"/>
  <c r="B1595" i="6"/>
  <c r="B1596" i="6"/>
  <c r="B1597" i="6"/>
  <c r="B1598" i="6"/>
  <c r="B1599" i="6"/>
  <c r="O958" i="6"/>
  <c r="O959" i="6"/>
  <c r="O960" i="6"/>
  <c r="O961" i="6"/>
  <c r="O962" i="6"/>
  <c r="O963" i="6"/>
  <c r="O964" i="6"/>
  <c r="O965" i="6"/>
  <c r="O966" i="6"/>
  <c r="O967" i="6"/>
  <c r="O968" i="6"/>
  <c r="O969" i="6"/>
  <c r="O970" i="6"/>
  <c r="O971" i="6"/>
  <c r="O972" i="6"/>
  <c r="O973" i="6"/>
  <c r="O974" i="6"/>
  <c r="O975" i="6"/>
  <c r="O976" i="6"/>
  <c r="O977" i="6"/>
  <c r="O978" i="6"/>
  <c r="O979" i="6"/>
  <c r="O980" i="6"/>
  <c r="O981" i="6"/>
  <c r="O982" i="6"/>
  <c r="O983" i="6"/>
  <c r="O984" i="6"/>
  <c r="O985" i="6"/>
  <c r="O986" i="6"/>
  <c r="O987" i="6"/>
  <c r="O988" i="6"/>
  <c r="O989" i="6"/>
  <c r="O990" i="6"/>
  <c r="O991" i="6"/>
  <c r="O992" i="6"/>
  <c r="O993" i="6"/>
  <c r="O994" i="6"/>
  <c r="O995" i="6"/>
  <c r="O996" i="6"/>
  <c r="O997" i="6"/>
  <c r="O998" i="6"/>
  <c r="O999" i="6"/>
  <c r="O1000" i="6"/>
  <c r="O1001" i="6"/>
  <c r="O1002" i="6"/>
  <c r="O1003" i="6"/>
  <c r="O1004" i="6"/>
  <c r="O1005" i="6"/>
  <c r="O1006" i="6"/>
  <c r="O1007" i="6"/>
  <c r="O1008" i="6"/>
  <c r="O1009" i="6"/>
  <c r="O1010" i="6"/>
  <c r="O1011" i="6"/>
  <c r="O1012" i="6"/>
  <c r="O1013" i="6"/>
  <c r="O1014" i="6"/>
  <c r="O1015" i="6"/>
  <c r="O1016" i="6"/>
  <c r="O1017" i="6"/>
  <c r="O1018" i="6"/>
  <c r="O1019" i="6"/>
  <c r="O1020" i="6"/>
  <c r="O1021" i="6"/>
  <c r="O1022" i="6"/>
  <c r="O1023" i="6"/>
  <c r="O1024" i="6"/>
  <c r="O1025" i="6"/>
  <c r="O1026" i="6"/>
  <c r="O1027" i="6"/>
  <c r="O1028" i="6"/>
  <c r="O1029" i="6"/>
  <c r="O1030" i="6"/>
  <c r="O1031" i="6"/>
  <c r="O1032" i="6"/>
  <c r="O1033" i="6"/>
  <c r="O1034" i="6"/>
  <c r="O1035" i="6"/>
  <c r="O1036" i="6"/>
  <c r="O1037" i="6"/>
  <c r="O1038" i="6"/>
  <c r="O1039" i="6"/>
  <c r="O1040" i="6"/>
  <c r="O1041" i="6"/>
  <c r="O1042" i="6"/>
  <c r="O1043" i="6"/>
  <c r="O1044" i="6"/>
  <c r="O1045" i="6"/>
  <c r="O1046" i="6"/>
  <c r="O1047" i="6"/>
  <c r="O1048" i="6"/>
  <c r="O1049" i="6"/>
  <c r="O1050" i="6"/>
  <c r="O1051" i="6"/>
  <c r="O1052" i="6"/>
  <c r="O1053" i="6"/>
  <c r="O1054" i="6"/>
  <c r="O1055" i="6"/>
  <c r="O1056" i="6"/>
  <c r="O1057" i="6"/>
  <c r="O1058" i="6"/>
  <c r="O1059" i="6"/>
  <c r="O1060" i="6"/>
  <c r="O1061" i="6"/>
  <c r="O1062" i="6"/>
  <c r="O1063" i="6"/>
  <c r="O1064" i="6"/>
  <c r="O1065" i="6"/>
  <c r="O1066" i="6"/>
  <c r="O1067" i="6"/>
  <c r="O1068" i="6"/>
  <c r="O1069" i="6"/>
  <c r="O1070" i="6"/>
  <c r="O1071" i="6"/>
  <c r="O1072" i="6"/>
  <c r="O1073" i="6"/>
  <c r="O1074" i="6"/>
  <c r="O1075" i="6"/>
  <c r="O1076" i="6"/>
  <c r="O1077" i="6"/>
  <c r="O1078" i="6"/>
  <c r="O1079" i="6"/>
  <c r="O1080" i="6"/>
  <c r="O1081" i="6"/>
  <c r="O1082" i="6"/>
  <c r="O1083" i="6"/>
  <c r="O1084" i="6"/>
  <c r="O1085" i="6"/>
  <c r="O1086" i="6"/>
  <c r="O1087" i="6"/>
  <c r="O1088" i="6"/>
  <c r="O1089" i="6"/>
  <c r="O1090" i="6"/>
  <c r="O1091" i="6"/>
  <c r="O1092" i="6"/>
  <c r="O1093" i="6"/>
  <c r="O1094" i="6"/>
  <c r="O1095" i="6"/>
  <c r="O1096" i="6"/>
  <c r="O1097" i="6"/>
  <c r="O1098" i="6"/>
  <c r="O1099" i="6"/>
  <c r="O1100" i="6"/>
  <c r="O1101" i="6"/>
  <c r="O1102" i="6"/>
  <c r="O1103" i="6"/>
  <c r="O1471" i="6"/>
  <c r="O1472" i="6"/>
  <c r="O1473" i="6"/>
  <c r="O1474" i="6"/>
  <c r="O1475" i="6"/>
  <c r="O1476" i="6"/>
  <c r="O1477" i="6"/>
  <c r="O1478" i="6"/>
  <c r="O1479" i="6"/>
  <c r="O1480" i="6"/>
  <c r="O1481" i="6"/>
  <c r="O1482" i="6"/>
  <c r="O1483" i="6"/>
  <c r="O1484" i="6"/>
  <c r="O1485" i="6"/>
  <c r="O1486" i="6"/>
  <c r="O1487" i="6"/>
  <c r="O1488" i="6"/>
  <c r="O1489" i="6"/>
  <c r="O1490" i="6"/>
  <c r="O1491" i="6"/>
  <c r="O1492" i="6"/>
  <c r="O1493" i="6"/>
  <c r="O1494" i="6"/>
  <c r="O1495" i="6"/>
  <c r="O1496" i="6"/>
  <c r="O1497" i="6"/>
  <c r="O1498" i="6"/>
  <c r="O1499" i="6"/>
  <c r="O1500" i="6"/>
  <c r="O1501" i="6"/>
  <c r="O1502" i="6"/>
  <c r="O1503" i="6"/>
  <c r="O1504" i="6"/>
  <c r="O1505" i="6"/>
  <c r="O1506" i="6"/>
  <c r="O1507" i="6"/>
  <c r="O1508" i="6"/>
  <c r="O1509" i="6"/>
  <c r="O1510" i="6"/>
  <c r="O1511" i="6"/>
  <c r="O1512" i="6"/>
  <c r="O1513" i="6"/>
  <c r="O1514" i="6"/>
  <c r="O1515" i="6"/>
  <c r="O1516" i="6"/>
  <c r="O1517" i="6"/>
  <c r="O1518" i="6"/>
  <c r="O1519" i="6"/>
  <c r="O1520" i="6"/>
  <c r="O1521" i="6"/>
  <c r="O1522" i="6"/>
  <c r="O1523" i="6"/>
  <c r="O1524" i="6"/>
  <c r="O1525" i="6"/>
  <c r="O1526" i="6"/>
  <c r="O1527" i="6"/>
  <c r="O1528" i="6"/>
  <c r="O1529" i="6"/>
  <c r="O1530" i="6"/>
  <c r="O1531" i="6"/>
  <c r="O1532" i="6"/>
  <c r="O1533" i="6"/>
  <c r="O1534" i="6"/>
  <c r="O1535" i="6"/>
  <c r="O1536" i="6"/>
  <c r="O1537" i="6"/>
  <c r="O1538" i="6"/>
  <c r="O1539" i="6"/>
  <c r="O1540" i="6"/>
  <c r="O1541" i="6"/>
  <c r="O1542" i="6"/>
  <c r="O1543" i="6"/>
  <c r="O1544" i="6"/>
  <c r="O1545" i="6"/>
  <c r="O1546" i="6"/>
  <c r="O1547" i="6"/>
  <c r="O1548" i="6"/>
  <c r="O1549" i="6"/>
  <c r="O1550" i="6"/>
  <c r="O1551" i="6"/>
  <c r="O1552" i="6"/>
  <c r="O1553" i="6"/>
  <c r="O1554" i="6"/>
  <c r="O1555" i="6"/>
  <c r="O1556" i="6"/>
  <c r="O1557" i="6"/>
  <c r="O1558" i="6"/>
  <c r="O1559" i="6"/>
  <c r="O1560" i="6"/>
  <c r="O1561" i="6"/>
  <c r="O1562" i="6"/>
  <c r="O1563" i="6"/>
  <c r="O1564" i="6"/>
  <c r="O1565" i="6"/>
  <c r="O1566" i="6"/>
  <c r="O1567" i="6"/>
  <c r="O1568" i="6"/>
  <c r="O1569" i="6"/>
  <c r="O1570" i="6"/>
  <c r="O1571" i="6"/>
  <c r="O1572" i="6"/>
  <c r="O1573" i="6"/>
  <c r="O1574" i="6"/>
  <c r="O1575" i="6"/>
  <c r="O1576" i="6"/>
  <c r="O1577" i="6"/>
  <c r="O1578" i="6"/>
  <c r="O1579" i="6"/>
  <c r="O1580" i="6"/>
  <c r="O1581" i="6"/>
  <c r="O1582" i="6"/>
  <c r="O1583" i="6"/>
  <c r="O1584" i="6"/>
  <c r="O1585" i="6"/>
  <c r="O1586" i="6"/>
  <c r="O1587" i="6"/>
  <c r="O1588" i="6"/>
  <c r="O1589" i="6"/>
  <c r="O1590" i="6"/>
  <c r="O1591" i="6"/>
  <c r="O1592" i="6"/>
  <c r="O1593" i="6"/>
  <c r="O1594" i="6"/>
  <c r="O1595" i="6"/>
  <c r="O1596" i="6"/>
  <c r="O1597" i="6"/>
  <c r="O1598" i="6"/>
  <c r="O1599" i="6"/>
  <c r="U958" i="6"/>
  <c r="U959" i="6"/>
  <c r="U960" i="6"/>
  <c r="U961" i="6"/>
  <c r="U962" i="6"/>
  <c r="U963" i="6"/>
  <c r="U964" i="6"/>
  <c r="U965" i="6"/>
  <c r="U966" i="6"/>
  <c r="U967" i="6"/>
  <c r="U968" i="6"/>
  <c r="U969" i="6"/>
  <c r="U970" i="6"/>
  <c r="U971" i="6"/>
  <c r="U972" i="6"/>
  <c r="U973" i="6"/>
  <c r="U974" i="6"/>
  <c r="U975" i="6"/>
  <c r="U976" i="6"/>
  <c r="U977" i="6"/>
  <c r="U978" i="6"/>
  <c r="U979" i="6"/>
  <c r="U980" i="6"/>
  <c r="U981" i="6"/>
  <c r="U982" i="6"/>
  <c r="U983" i="6"/>
  <c r="U984" i="6"/>
  <c r="U985" i="6"/>
  <c r="U986" i="6"/>
  <c r="U987" i="6"/>
  <c r="U988" i="6"/>
  <c r="U989" i="6"/>
  <c r="U990" i="6"/>
  <c r="U991" i="6"/>
  <c r="U992" i="6"/>
  <c r="U993" i="6"/>
  <c r="U994" i="6"/>
  <c r="U995" i="6"/>
  <c r="U996" i="6"/>
  <c r="U997" i="6"/>
  <c r="U998" i="6"/>
  <c r="U999" i="6"/>
  <c r="U1000" i="6"/>
  <c r="U1001" i="6"/>
  <c r="U1002" i="6"/>
  <c r="U1003" i="6"/>
  <c r="U1004" i="6"/>
  <c r="U1005" i="6"/>
  <c r="U1006" i="6"/>
  <c r="U1007" i="6"/>
  <c r="U1008" i="6"/>
  <c r="U1009" i="6"/>
  <c r="U1010" i="6"/>
  <c r="U1011" i="6"/>
  <c r="U1012" i="6"/>
  <c r="U1013" i="6"/>
  <c r="U1014" i="6"/>
  <c r="U1015" i="6"/>
  <c r="U1016" i="6"/>
  <c r="U1017" i="6"/>
  <c r="U1018" i="6"/>
  <c r="U1019" i="6"/>
  <c r="U1020" i="6"/>
  <c r="U1021" i="6"/>
  <c r="U1022" i="6"/>
  <c r="U1023" i="6"/>
  <c r="U1024" i="6"/>
  <c r="U1025" i="6"/>
  <c r="U1026" i="6"/>
  <c r="U1027" i="6"/>
  <c r="U1028" i="6"/>
  <c r="U1029" i="6"/>
  <c r="U1030" i="6"/>
  <c r="U1031" i="6"/>
  <c r="U1032" i="6"/>
  <c r="U1033" i="6"/>
  <c r="U1034" i="6"/>
  <c r="U1035" i="6"/>
  <c r="U1036" i="6"/>
  <c r="U1037" i="6"/>
  <c r="U1038" i="6"/>
  <c r="U1039" i="6"/>
  <c r="U1040" i="6"/>
  <c r="U1041" i="6"/>
  <c r="U1042" i="6"/>
  <c r="U1043" i="6"/>
  <c r="U1044" i="6"/>
  <c r="U1045" i="6"/>
  <c r="U1046" i="6"/>
  <c r="U1047" i="6"/>
  <c r="U1048" i="6"/>
  <c r="U1049" i="6"/>
  <c r="U1050" i="6"/>
  <c r="U1051" i="6"/>
  <c r="U1052" i="6"/>
  <c r="U1053" i="6"/>
  <c r="U1054" i="6"/>
  <c r="U1055" i="6"/>
  <c r="U1056" i="6"/>
  <c r="U1057" i="6"/>
  <c r="U1058" i="6"/>
  <c r="U1059" i="6"/>
  <c r="U1060" i="6"/>
  <c r="U1061" i="6"/>
  <c r="U1062" i="6"/>
  <c r="U1063" i="6"/>
  <c r="U1064" i="6"/>
  <c r="U1065" i="6"/>
  <c r="U1066" i="6"/>
  <c r="U1067" i="6"/>
  <c r="U1068" i="6"/>
  <c r="U1069" i="6"/>
  <c r="U1070" i="6"/>
  <c r="U1071" i="6"/>
  <c r="U1072" i="6"/>
  <c r="U1073" i="6"/>
  <c r="U1074" i="6"/>
  <c r="U1075" i="6"/>
  <c r="U1076" i="6"/>
  <c r="U1077" i="6"/>
  <c r="U1078" i="6"/>
  <c r="U1079" i="6"/>
  <c r="U1080" i="6"/>
  <c r="U1081" i="6"/>
  <c r="U1082" i="6"/>
  <c r="U1083" i="6"/>
  <c r="U1084" i="6"/>
  <c r="U1085" i="6"/>
  <c r="U1086" i="6"/>
  <c r="U1087" i="6"/>
  <c r="U1088" i="6"/>
  <c r="U1089" i="6"/>
  <c r="U1090" i="6"/>
  <c r="U1091" i="6"/>
  <c r="U1092" i="6"/>
  <c r="U1093" i="6"/>
  <c r="U1094" i="6"/>
  <c r="U1095" i="6"/>
  <c r="U1096" i="6"/>
  <c r="U1097" i="6"/>
  <c r="U1098" i="6"/>
  <c r="U1099" i="6"/>
  <c r="U1100" i="6"/>
  <c r="U1101" i="6"/>
  <c r="U1102" i="6"/>
  <c r="U1103" i="6"/>
  <c r="U1471" i="6"/>
  <c r="U1472" i="6"/>
  <c r="U1473" i="6"/>
  <c r="U1474" i="6"/>
  <c r="U1475" i="6"/>
  <c r="U1476" i="6"/>
  <c r="U1477" i="6"/>
  <c r="U1478" i="6"/>
  <c r="U1479" i="6"/>
  <c r="U1480" i="6"/>
  <c r="U1481" i="6"/>
  <c r="U1482" i="6"/>
  <c r="U1483" i="6"/>
  <c r="U1484" i="6"/>
  <c r="U1485" i="6"/>
  <c r="U1486" i="6"/>
  <c r="U1487" i="6"/>
  <c r="U1488" i="6"/>
  <c r="U1489" i="6"/>
  <c r="U1490" i="6"/>
  <c r="U1491" i="6"/>
  <c r="U1492" i="6"/>
  <c r="U1493" i="6"/>
  <c r="U1494" i="6"/>
  <c r="U1495" i="6"/>
  <c r="U1496" i="6"/>
  <c r="U1497" i="6"/>
  <c r="U1498" i="6"/>
  <c r="U1499" i="6"/>
  <c r="U1500" i="6"/>
  <c r="U1501" i="6"/>
  <c r="U1502" i="6"/>
  <c r="U1503" i="6"/>
  <c r="U1504" i="6"/>
  <c r="U1505" i="6"/>
  <c r="U1506" i="6"/>
  <c r="U1507" i="6"/>
  <c r="U1508" i="6"/>
  <c r="U1509" i="6"/>
  <c r="U1510" i="6"/>
  <c r="U1511" i="6"/>
  <c r="U1512" i="6"/>
  <c r="U1513" i="6"/>
  <c r="U1514" i="6"/>
  <c r="U1515" i="6"/>
  <c r="U1516" i="6"/>
  <c r="U1517" i="6"/>
  <c r="U1518" i="6"/>
  <c r="U1519" i="6"/>
  <c r="U1520" i="6"/>
  <c r="U1521" i="6"/>
  <c r="U1522" i="6"/>
  <c r="U1523" i="6"/>
  <c r="U1524" i="6"/>
  <c r="U1525" i="6"/>
  <c r="U1526" i="6"/>
  <c r="U1527" i="6"/>
  <c r="U1528" i="6"/>
  <c r="U1529" i="6"/>
  <c r="U1530" i="6"/>
  <c r="U1531" i="6"/>
  <c r="U1532" i="6"/>
  <c r="U1533" i="6"/>
  <c r="U1534" i="6"/>
  <c r="U1535" i="6"/>
  <c r="U1536" i="6"/>
  <c r="U1537" i="6"/>
  <c r="U1538" i="6"/>
  <c r="U1539" i="6"/>
  <c r="U1540" i="6"/>
  <c r="U1541" i="6"/>
  <c r="U1542" i="6"/>
  <c r="U1543" i="6"/>
  <c r="U1544" i="6"/>
  <c r="U1545" i="6"/>
  <c r="U1546" i="6"/>
  <c r="U1547" i="6"/>
  <c r="U1548" i="6"/>
  <c r="U1549" i="6"/>
  <c r="U1550" i="6"/>
  <c r="U1551" i="6"/>
  <c r="U1552" i="6"/>
  <c r="U1553" i="6"/>
  <c r="U1554" i="6"/>
  <c r="U1555" i="6"/>
  <c r="U1556" i="6"/>
  <c r="U1557" i="6"/>
  <c r="U1558" i="6"/>
  <c r="U1559" i="6"/>
  <c r="U1560" i="6"/>
  <c r="U1561" i="6"/>
  <c r="U1562" i="6"/>
  <c r="U1563" i="6"/>
  <c r="U1564" i="6"/>
  <c r="U1565" i="6"/>
  <c r="U1566" i="6"/>
  <c r="U1567" i="6"/>
  <c r="U1568" i="6"/>
  <c r="U1569" i="6"/>
  <c r="U1570" i="6"/>
  <c r="U1571" i="6"/>
  <c r="U1572" i="6"/>
  <c r="U1573" i="6"/>
  <c r="U1574" i="6"/>
  <c r="U1575" i="6"/>
  <c r="U1576" i="6"/>
  <c r="U1577" i="6"/>
  <c r="U1578" i="6"/>
  <c r="U1579" i="6"/>
  <c r="U1580" i="6"/>
  <c r="U1581" i="6"/>
  <c r="U1582" i="6"/>
  <c r="U1583" i="6"/>
  <c r="U1584" i="6"/>
  <c r="U1585" i="6"/>
  <c r="U1586" i="6"/>
  <c r="U1587" i="6"/>
  <c r="U1588" i="6"/>
  <c r="U1589" i="6"/>
  <c r="U1590" i="6"/>
  <c r="U1591" i="6"/>
  <c r="U1592" i="6"/>
  <c r="U1593" i="6"/>
  <c r="U1594" i="6"/>
  <c r="U1595" i="6"/>
  <c r="U1596" i="6"/>
  <c r="U1597" i="6"/>
  <c r="U1598" i="6"/>
  <c r="U1599" i="6"/>
  <c r="U218" i="6"/>
  <c r="U3" i="6"/>
  <c r="U4" i="6"/>
  <c r="U5" i="6"/>
  <c r="U6" i="6"/>
  <c r="U7" i="6"/>
  <c r="U8" i="6"/>
  <c r="U9" i="6"/>
  <c r="U12" i="6"/>
  <c r="U13" i="6"/>
  <c r="U14" i="6"/>
  <c r="U15" i="6"/>
  <c r="U16" i="6"/>
  <c r="U17" i="6"/>
  <c r="U18" i="6"/>
  <c r="U19" i="6"/>
  <c r="U20" i="6"/>
  <c r="U21" i="6"/>
  <c r="U22" i="6"/>
  <c r="U23" i="6"/>
  <c r="U24" i="6"/>
  <c r="U25" i="6"/>
  <c r="U26" i="6"/>
  <c r="U27" i="6"/>
  <c r="U28" i="6"/>
  <c r="U29" i="6"/>
  <c r="U30" i="6"/>
  <c r="U31" i="6"/>
  <c r="U32" i="6"/>
  <c r="U33" i="6"/>
  <c r="U34" i="6"/>
  <c r="U35" i="6"/>
  <c r="U36" i="6"/>
  <c r="U37" i="6"/>
  <c r="U38" i="6"/>
  <c r="U39" i="6"/>
  <c r="U40" i="6"/>
  <c r="U41" i="6"/>
  <c r="U42" i="6"/>
  <c r="U43" i="6"/>
  <c r="U44" i="6"/>
  <c r="U45" i="6"/>
  <c r="U46" i="6"/>
  <c r="U47" i="6"/>
  <c r="U48" i="6"/>
  <c r="U49" i="6"/>
  <c r="U50" i="6"/>
  <c r="U51" i="6"/>
  <c r="U52" i="6"/>
  <c r="U53" i="6"/>
  <c r="U54" i="6"/>
  <c r="U55" i="6"/>
  <c r="U56" i="6"/>
  <c r="U57" i="6"/>
  <c r="U58" i="6"/>
  <c r="U59" i="6"/>
  <c r="U60" i="6"/>
  <c r="U61" i="6"/>
  <c r="U62" i="6"/>
  <c r="U63" i="6"/>
  <c r="U64" i="6"/>
  <c r="U65" i="6"/>
  <c r="U66" i="6"/>
  <c r="U67" i="6"/>
  <c r="U68" i="6"/>
  <c r="U69" i="6"/>
  <c r="U70" i="6"/>
  <c r="U71" i="6"/>
  <c r="U72" i="6"/>
  <c r="U73" i="6"/>
  <c r="U74" i="6"/>
  <c r="U75" i="6"/>
  <c r="U76" i="6"/>
  <c r="U77" i="6"/>
  <c r="U78" i="6"/>
  <c r="U79" i="6"/>
  <c r="U80" i="6"/>
  <c r="U81" i="6"/>
  <c r="U82" i="6"/>
  <c r="U83" i="6"/>
  <c r="U84" i="6"/>
  <c r="U85" i="6"/>
  <c r="U86" i="6"/>
  <c r="U87" i="6"/>
  <c r="U88" i="6"/>
  <c r="U89" i="6"/>
  <c r="U90" i="6"/>
  <c r="U91" i="6"/>
  <c r="U92" i="6"/>
  <c r="U93" i="6"/>
  <c r="U94" i="6"/>
  <c r="U95" i="6"/>
  <c r="U96" i="6"/>
  <c r="U97" i="6"/>
  <c r="U98" i="6"/>
  <c r="U99" i="6"/>
  <c r="U100" i="6"/>
  <c r="U101" i="6"/>
  <c r="U102" i="6"/>
  <c r="U103" i="6"/>
  <c r="U104" i="6"/>
  <c r="U105" i="6"/>
  <c r="U106" i="6"/>
  <c r="U107" i="6"/>
  <c r="U108" i="6"/>
  <c r="U109" i="6"/>
  <c r="U110" i="6"/>
  <c r="U111" i="6"/>
  <c r="U112" i="6"/>
  <c r="U113" i="6"/>
  <c r="U114" i="6"/>
  <c r="U115" i="6"/>
  <c r="U116" i="6"/>
  <c r="U117" i="6"/>
  <c r="U118" i="6"/>
  <c r="U119" i="6"/>
  <c r="U120" i="6"/>
  <c r="U121" i="6"/>
  <c r="U122" i="6"/>
  <c r="U123" i="6"/>
  <c r="U124" i="6"/>
  <c r="U125" i="6"/>
  <c r="U126" i="6"/>
  <c r="U127" i="6"/>
  <c r="U128" i="6"/>
  <c r="U129" i="6"/>
  <c r="U130" i="6"/>
  <c r="U131" i="6"/>
  <c r="U132" i="6"/>
  <c r="U133" i="6"/>
  <c r="U134" i="6"/>
  <c r="U135" i="6"/>
  <c r="U136" i="6"/>
  <c r="U137" i="6"/>
  <c r="U138" i="6"/>
  <c r="U139" i="6"/>
  <c r="U140" i="6"/>
  <c r="U141" i="6"/>
  <c r="U142" i="6"/>
  <c r="U143" i="6"/>
  <c r="U144" i="6"/>
  <c r="U145" i="6"/>
  <c r="U146" i="6"/>
  <c r="U147" i="6"/>
  <c r="U148" i="6"/>
  <c r="U149" i="6"/>
  <c r="U150" i="6"/>
  <c r="U151" i="6"/>
  <c r="U152" i="6"/>
  <c r="U153" i="6"/>
  <c r="U154" i="6"/>
  <c r="U155" i="6"/>
  <c r="U156" i="6"/>
  <c r="U157" i="6"/>
  <c r="U158" i="6"/>
  <c r="U159" i="6"/>
  <c r="U160" i="6"/>
  <c r="U161" i="6"/>
  <c r="U162" i="6"/>
  <c r="U163" i="6"/>
  <c r="U164" i="6"/>
  <c r="U165" i="6"/>
  <c r="U166" i="6"/>
  <c r="U167" i="6"/>
  <c r="U168" i="6"/>
  <c r="U169" i="6"/>
  <c r="U170" i="6"/>
  <c r="U171" i="6"/>
  <c r="U172" i="6"/>
  <c r="U173" i="6"/>
  <c r="U174" i="6"/>
  <c r="U175" i="6"/>
  <c r="U176" i="6"/>
  <c r="U177" i="6"/>
  <c r="U178" i="6"/>
  <c r="U179" i="6"/>
  <c r="U180" i="6"/>
  <c r="U181" i="6"/>
  <c r="U182" i="6"/>
  <c r="U183" i="6"/>
  <c r="U184" i="6"/>
  <c r="U185" i="6"/>
  <c r="U186" i="6"/>
  <c r="U187" i="6"/>
  <c r="U188" i="6"/>
  <c r="U189" i="6"/>
  <c r="U190" i="6"/>
  <c r="U191" i="6"/>
  <c r="U192" i="6"/>
  <c r="U193" i="6"/>
  <c r="U194" i="6"/>
  <c r="U195" i="6"/>
  <c r="U196" i="6"/>
  <c r="U197" i="6"/>
  <c r="U198" i="6"/>
  <c r="U199" i="6"/>
  <c r="U200" i="6"/>
  <c r="U201" i="6"/>
  <c r="U202" i="6"/>
  <c r="U203" i="6"/>
  <c r="U204" i="6"/>
  <c r="U205" i="6"/>
  <c r="U206" i="6"/>
  <c r="U207" i="6"/>
  <c r="U208" i="6"/>
  <c r="U209" i="6"/>
  <c r="U210" i="6"/>
  <c r="U211" i="6"/>
  <c r="U212" i="6"/>
  <c r="U213" i="6"/>
  <c r="U214" i="6"/>
  <c r="U215" i="6"/>
  <c r="U216" i="6"/>
  <c r="U217" i="6"/>
  <c r="U219" i="6"/>
  <c r="U220" i="6"/>
  <c r="U221" i="6"/>
  <c r="U222" i="6"/>
  <c r="U223" i="6"/>
  <c r="U224" i="6"/>
  <c r="U225" i="6"/>
  <c r="U226" i="6"/>
  <c r="U227" i="6"/>
  <c r="U228" i="6"/>
  <c r="U229" i="6"/>
  <c r="U230" i="6"/>
  <c r="U231" i="6"/>
  <c r="U232" i="6"/>
  <c r="U233" i="6"/>
  <c r="U234" i="6"/>
  <c r="U235" i="6"/>
  <c r="U236" i="6"/>
  <c r="U237" i="6"/>
  <c r="U238" i="6"/>
  <c r="U239" i="6"/>
  <c r="U240" i="6"/>
  <c r="U241" i="6"/>
  <c r="U242" i="6"/>
  <c r="U243" i="6"/>
  <c r="U244" i="6"/>
  <c r="U245" i="6"/>
  <c r="U246" i="6"/>
  <c r="U247" i="6"/>
  <c r="U248" i="6"/>
  <c r="U249" i="6"/>
  <c r="U250" i="6"/>
  <c r="U251" i="6"/>
  <c r="U252" i="6"/>
  <c r="U253" i="6"/>
  <c r="U254" i="6"/>
  <c r="U255" i="6"/>
  <c r="U256" i="6"/>
  <c r="U257" i="6"/>
  <c r="U258" i="6"/>
  <c r="U259" i="6"/>
  <c r="U260" i="6"/>
  <c r="U261" i="6"/>
  <c r="U1104" i="6"/>
  <c r="U1105" i="6"/>
  <c r="U1106" i="6"/>
  <c r="U1107" i="6"/>
  <c r="U1108" i="6"/>
  <c r="U1109" i="6"/>
  <c r="U1110" i="6"/>
  <c r="U1111" i="6"/>
  <c r="U1112" i="6"/>
  <c r="U1113" i="6"/>
  <c r="U1114" i="6"/>
  <c r="U1115" i="6"/>
  <c r="U1116" i="6"/>
  <c r="U1117" i="6"/>
  <c r="U1118" i="6"/>
  <c r="U1119" i="6"/>
  <c r="U1120" i="6"/>
  <c r="U1121" i="6"/>
  <c r="U1122" i="6"/>
  <c r="U1123" i="6"/>
  <c r="U1124" i="6"/>
  <c r="U1125" i="6"/>
  <c r="U1126" i="6"/>
  <c r="U1127" i="6"/>
  <c r="U1128" i="6"/>
  <c r="U1129" i="6"/>
  <c r="U1130" i="6"/>
  <c r="U1131" i="6"/>
  <c r="U1132" i="6"/>
  <c r="U1133" i="6"/>
  <c r="U1134" i="6"/>
  <c r="U1135" i="6"/>
  <c r="U1136" i="6"/>
  <c r="U1137" i="6"/>
  <c r="U1138" i="6"/>
  <c r="U1139" i="6"/>
  <c r="U1140" i="6"/>
  <c r="U1141" i="6"/>
  <c r="U1142" i="6"/>
  <c r="U1143" i="6"/>
  <c r="U1144" i="6"/>
  <c r="U1145" i="6"/>
  <c r="U1146" i="6"/>
  <c r="U1147" i="6"/>
  <c r="U1148" i="6"/>
  <c r="U1149" i="6"/>
  <c r="U1150" i="6"/>
  <c r="U1151" i="6"/>
  <c r="U1152" i="6"/>
  <c r="U1153" i="6"/>
  <c r="U1154" i="6"/>
  <c r="U1155" i="6"/>
  <c r="U1156" i="6"/>
  <c r="U1157" i="6"/>
  <c r="U1158" i="6"/>
  <c r="U1159" i="6"/>
  <c r="U1160" i="6"/>
  <c r="U1161" i="6"/>
  <c r="U1162" i="6"/>
  <c r="U1163" i="6"/>
  <c r="U1164" i="6"/>
  <c r="U1165" i="6"/>
  <c r="U1166" i="6"/>
  <c r="U1167" i="6"/>
  <c r="U1168" i="6"/>
  <c r="U1169" i="6"/>
  <c r="U1170" i="6"/>
  <c r="U1171" i="6"/>
  <c r="U1172" i="6"/>
  <c r="U1173" i="6"/>
  <c r="U1174" i="6"/>
  <c r="U1175" i="6"/>
  <c r="U1176" i="6"/>
  <c r="U1177" i="6"/>
  <c r="U1178" i="6"/>
  <c r="U1179" i="6"/>
  <c r="U1180" i="6"/>
  <c r="U1181" i="6"/>
  <c r="U1182" i="6"/>
  <c r="U1183" i="6"/>
  <c r="U1184" i="6"/>
  <c r="U1185" i="6"/>
  <c r="U1186" i="6"/>
  <c r="U1187" i="6"/>
  <c r="U1188" i="6"/>
  <c r="U1189" i="6"/>
  <c r="U1190" i="6"/>
  <c r="U1191" i="6"/>
  <c r="U1192" i="6"/>
  <c r="U1193" i="6"/>
  <c r="U1194" i="6"/>
  <c r="U1195" i="6"/>
  <c r="U1196" i="6"/>
  <c r="U1197" i="6"/>
  <c r="U1198" i="6"/>
  <c r="U1199" i="6"/>
  <c r="U1200" i="6"/>
  <c r="U1201" i="6"/>
  <c r="U1202" i="6"/>
  <c r="U1203" i="6"/>
  <c r="U1204" i="6"/>
  <c r="U1205" i="6"/>
  <c r="U1206" i="6"/>
  <c r="U1207" i="6"/>
  <c r="U1208" i="6"/>
  <c r="U1209" i="6"/>
  <c r="U1210" i="6"/>
  <c r="U1211" i="6"/>
  <c r="U1212" i="6"/>
  <c r="U1213" i="6"/>
  <c r="U1214" i="6"/>
  <c r="U1215" i="6"/>
  <c r="U1216" i="6"/>
  <c r="U1217" i="6"/>
  <c r="U1218" i="6"/>
  <c r="U1219" i="6"/>
  <c r="U1220" i="6"/>
  <c r="U1221" i="6"/>
  <c r="U1222" i="6"/>
  <c r="U1223" i="6"/>
  <c r="U1224" i="6"/>
  <c r="U1225" i="6"/>
  <c r="U1226" i="6"/>
  <c r="U1227" i="6"/>
  <c r="U1228" i="6"/>
  <c r="U1229" i="6"/>
  <c r="U1230" i="6"/>
  <c r="U1231" i="6"/>
  <c r="U1232" i="6"/>
  <c r="U1233" i="6"/>
  <c r="U1234" i="6"/>
  <c r="U1235" i="6"/>
  <c r="U1236" i="6"/>
  <c r="U1237" i="6"/>
  <c r="U1238" i="6"/>
  <c r="U1239" i="6"/>
  <c r="U1240" i="6"/>
  <c r="U1241" i="6"/>
  <c r="U1242" i="6"/>
  <c r="U1243" i="6"/>
  <c r="U1244" i="6"/>
  <c r="U1245" i="6"/>
  <c r="U1246" i="6"/>
  <c r="U1247" i="6"/>
  <c r="U1248" i="6"/>
  <c r="U1249" i="6"/>
  <c r="U1250" i="6"/>
  <c r="U1251" i="6"/>
  <c r="U1252" i="6"/>
  <c r="U1253" i="6"/>
  <c r="U1254" i="6"/>
  <c r="U1255" i="6"/>
  <c r="U1256" i="6"/>
  <c r="U1257" i="6"/>
  <c r="U1258" i="6"/>
  <c r="U1259" i="6"/>
  <c r="U1260" i="6"/>
  <c r="U1261" i="6"/>
  <c r="U1262" i="6"/>
  <c r="U1263" i="6"/>
  <c r="U1264" i="6"/>
  <c r="U1265" i="6"/>
  <c r="U1266" i="6"/>
  <c r="U1267" i="6"/>
  <c r="U1268" i="6"/>
  <c r="U1269" i="6"/>
  <c r="U1270" i="6"/>
  <c r="U1271" i="6"/>
  <c r="U1272" i="6"/>
  <c r="U1273" i="6"/>
  <c r="U1274" i="6"/>
  <c r="U1275" i="6"/>
  <c r="U1276" i="6"/>
  <c r="U1277" i="6"/>
  <c r="U1278" i="6"/>
  <c r="U1279" i="6"/>
  <c r="U1280" i="6"/>
  <c r="U1281" i="6"/>
  <c r="U1282" i="6"/>
  <c r="U1283" i="6"/>
  <c r="U1284" i="6"/>
  <c r="U1285" i="6"/>
  <c r="U1286" i="6"/>
  <c r="U1287" i="6"/>
  <c r="U1288" i="6"/>
  <c r="U1289" i="6"/>
  <c r="U1290" i="6"/>
  <c r="U1291" i="6"/>
  <c r="U1292" i="6"/>
  <c r="U1293" i="6"/>
  <c r="U1294" i="6"/>
  <c r="U1295" i="6"/>
  <c r="U1296" i="6"/>
  <c r="U1297" i="6"/>
  <c r="U1298" i="6"/>
  <c r="U1299" i="6"/>
  <c r="U1300" i="6"/>
  <c r="U1301" i="6"/>
  <c r="U1302" i="6"/>
  <c r="U1303" i="6"/>
  <c r="U1304" i="6"/>
  <c r="U1305" i="6"/>
  <c r="U1306" i="6"/>
  <c r="U1307" i="6"/>
  <c r="U1308" i="6"/>
  <c r="U1309" i="6"/>
  <c r="U1310" i="6"/>
  <c r="U1311" i="6"/>
  <c r="U1312" i="6"/>
  <c r="U1313" i="6"/>
  <c r="U1314" i="6"/>
  <c r="U1315" i="6"/>
  <c r="U1316" i="6"/>
  <c r="U1317" i="6"/>
  <c r="U1318" i="6"/>
  <c r="U1319" i="6"/>
  <c r="U1320" i="6"/>
  <c r="U1321" i="6"/>
  <c r="U1322" i="6"/>
  <c r="U1323" i="6"/>
  <c r="U1324" i="6"/>
  <c r="U1325" i="6"/>
  <c r="U1326" i="6"/>
  <c r="U1327" i="6"/>
  <c r="U1328" i="6"/>
  <c r="U1329" i="6"/>
  <c r="U1330" i="6"/>
  <c r="U1331" i="6"/>
  <c r="U1332" i="6"/>
  <c r="U1333" i="6"/>
  <c r="U1334" i="6"/>
  <c r="U1335" i="6"/>
  <c r="U1336" i="6"/>
  <c r="U1337" i="6"/>
  <c r="U1338" i="6"/>
  <c r="U1339" i="6"/>
  <c r="U1340" i="6"/>
  <c r="U1341" i="6"/>
  <c r="U1342" i="6"/>
  <c r="U1343" i="6"/>
  <c r="U1344" i="6"/>
  <c r="U1345" i="6"/>
  <c r="U1346" i="6"/>
  <c r="U1347" i="6"/>
  <c r="U1348" i="6"/>
  <c r="U1349" i="6"/>
  <c r="U1350" i="6"/>
  <c r="U1351" i="6"/>
  <c r="U1352" i="6"/>
  <c r="U1353" i="6"/>
  <c r="U1354" i="6"/>
  <c r="U1355" i="6"/>
  <c r="U1356" i="6"/>
  <c r="U1357" i="6"/>
  <c r="U1358" i="6"/>
  <c r="U1359" i="6"/>
  <c r="U1360" i="6"/>
  <c r="U1361" i="6"/>
  <c r="U1362" i="6"/>
  <c r="U1363" i="6"/>
  <c r="U1364" i="6"/>
  <c r="U1365" i="6"/>
  <c r="U1366" i="6"/>
  <c r="U1367" i="6"/>
  <c r="U1368" i="6"/>
  <c r="U1369" i="6"/>
  <c r="U1370" i="6"/>
  <c r="U1371" i="6"/>
  <c r="U1372" i="6"/>
  <c r="U1373" i="6"/>
  <c r="U1374" i="6"/>
  <c r="U1375" i="6"/>
  <c r="U1376" i="6"/>
  <c r="U1377" i="6"/>
  <c r="U1378" i="6"/>
  <c r="U1379" i="6"/>
  <c r="U1380" i="6"/>
  <c r="U1381" i="6"/>
  <c r="U1382" i="6"/>
  <c r="U1383" i="6"/>
  <c r="U1384" i="6"/>
  <c r="U1385" i="6"/>
  <c r="U1386" i="6"/>
  <c r="U1387" i="6"/>
  <c r="U1388" i="6"/>
  <c r="U1389" i="6"/>
  <c r="U1390" i="6"/>
  <c r="U1391" i="6"/>
  <c r="U1392" i="6"/>
  <c r="U1393" i="6"/>
  <c r="U1394" i="6"/>
  <c r="U1395" i="6"/>
  <c r="U1396" i="6"/>
  <c r="U1397" i="6"/>
  <c r="U1398" i="6"/>
  <c r="U1399" i="6"/>
  <c r="U1400" i="6"/>
  <c r="U1401" i="6"/>
  <c r="U1402" i="6"/>
  <c r="U1403" i="6"/>
  <c r="U1404" i="6"/>
  <c r="U1405" i="6"/>
  <c r="U1406" i="6"/>
  <c r="U1407" i="6"/>
  <c r="U1408" i="6"/>
  <c r="U1409" i="6"/>
  <c r="U1410" i="6"/>
  <c r="U1411" i="6"/>
  <c r="U1412" i="6"/>
  <c r="U1413" i="6"/>
  <c r="U1414" i="6"/>
  <c r="U1415" i="6"/>
  <c r="U1416" i="6"/>
  <c r="U1417" i="6"/>
  <c r="U1418" i="6"/>
  <c r="U1419" i="6"/>
  <c r="U1420" i="6"/>
  <c r="U1421" i="6"/>
  <c r="U1422" i="6"/>
  <c r="U1423" i="6"/>
  <c r="U1424" i="6"/>
  <c r="U1425" i="6"/>
  <c r="U1426" i="6"/>
  <c r="U1427" i="6"/>
  <c r="U1428" i="6"/>
  <c r="U1429" i="6"/>
  <c r="U1430" i="6"/>
  <c r="U1431" i="6"/>
  <c r="U1432" i="6"/>
  <c r="U1433" i="6"/>
  <c r="U1434" i="6"/>
  <c r="U1435" i="6"/>
  <c r="U1436" i="6"/>
  <c r="U1437" i="6"/>
  <c r="U1438" i="6"/>
  <c r="U1439" i="6"/>
  <c r="U1440" i="6"/>
  <c r="U1441" i="6"/>
  <c r="U1442" i="6"/>
  <c r="U1443" i="6"/>
  <c r="U1444" i="6"/>
  <c r="U1445" i="6"/>
  <c r="U1446" i="6"/>
  <c r="U1447" i="6"/>
  <c r="U1448" i="6"/>
  <c r="U1449" i="6"/>
  <c r="U1450" i="6"/>
  <c r="U1451" i="6"/>
  <c r="U1452" i="6"/>
  <c r="U1453" i="6"/>
  <c r="U1454" i="6"/>
  <c r="U1455" i="6"/>
  <c r="U1456" i="6"/>
  <c r="U1457" i="6"/>
  <c r="U1458" i="6"/>
  <c r="U1459" i="6"/>
  <c r="U1460" i="6"/>
  <c r="U1461" i="6"/>
  <c r="U1462" i="6"/>
  <c r="U1463" i="6"/>
  <c r="U1464" i="6"/>
  <c r="U1465" i="6"/>
  <c r="U1466" i="6"/>
  <c r="U1467" i="6"/>
  <c r="U1468" i="6"/>
  <c r="U1469" i="6"/>
  <c r="U1470" i="6"/>
  <c r="U262" i="6"/>
  <c r="U263" i="6"/>
  <c r="U264" i="6"/>
  <c r="U265" i="6"/>
  <c r="U266" i="6"/>
  <c r="U267" i="6"/>
  <c r="U268" i="6"/>
  <c r="U269" i="6"/>
  <c r="U270" i="6"/>
  <c r="U271" i="6"/>
  <c r="U272" i="6"/>
  <c r="U273" i="6"/>
  <c r="U274" i="6"/>
  <c r="U275" i="6"/>
  <c r="U276" i="6"/>
  <c r="U277" i="6"/>
  <c r="U278" i="6"/>
  <c r="U279" i="6"/>
  <c r="U280" i="6"/>
  <c r="U281" i="6"/>
  <c r="U282" i="6"/>
  <c r="U283" i="6"/>
  <c r="U284" i="6"/>
  <c r="U285" i="6"/>
  <c r="U286" i="6"/>
  <c r="U287" i="6"/>
  <c r="U288" i="6"/>
  <c r="U289" i="6"/>
  <c r="U290" i="6"/>
  <c r="U291" i="6"/>
  <c r="U292" i="6"/>
  <c r="U293" i="6"/>
  <c r="U294" i="6"/>
  <c r="U295" i="6"/>
  <c r="U296" i="6"/>
  <c r="U297" i="6"/>
  <c r="U298" i="6"/>
  <c r="U299" i="6"/>
  <c r="U300" i="6"/>
  <c r="U301" i="6"/>
  <c r="U302" i="6"/>
  <c r="U303" i="6"/>
  <c r="U304" i="6"/>
  <c r="U305" i="6"/>
  <c r="U306" i="6"/>
  <c r="U307" i="6"/>
  <c r="U308" i="6"/>
  <c r="U309" i="6"/>
  <c r="U310" i="6"/>
  <c r="U311" i="6"/>
  <c r="U312" i="6"/>
  <c r="U313" i="6"/>
  <c r="U314" i="6"/>
  <c r="U315" i="6"/>
  <c r="U316" i="6"/>
  <c r="U317" i="6"/>
  <c r="U318" i="6"/>
  <c r="U319" i="6"/>
  <c r="U320" i="6"/>
  <c r="U321" i="6"/>
  <c r="U322" i="6"/>
  <c r="U323" i="6"/>
  <c r="U324" i="6"/>
  <c r="U325" i="6"/>
  <c r="U326" i="6"/>
  <c r="U327" i="6"/>
  <c r="U328" i="6"/>
  <c r="U329" i="6"/>
  <c r="U330" i="6"/>
  <c r="U331" i="6"/>
  <c r="U332" i="6"/>
  <c r="U333" i="6"/>
  <c r="U334" i="6"/>
  <c r="U335" i="6"/>
  <c r="U336" i="6"/>
  <c r="U337" i="6"/>
  <c r="U338" i="6"/>
  <c r="U339" i="6"/>
  <c r="U340" i="6"/>
  <c r="U341" i="6"/>
  <c r="U342" i="6"/>
  <c r="U343" i="6"/>
  <c r="U344" i="6"/>
  <c r="U345" i="6"/>
  <c r="U346" i="6"/>
  <c r="U347" i="6"/>
  <c r="U348" i="6"/>
  <c r="U349" i="6"/>
  <c r="U350" i="6"/>
  <c r="U351" i="6"/>
  <c r="U352" i="6"/>
  <c r="U353" i="6"/>
  <c r="U354" i="6"/>
  <c r="U355" i="6"/>
  <c r="U356" i="6"/>
  <c r="U357" i="6"/>
  <c r="U358" i="6"/>
  <c r="U359" i="6"/>
  <c r="U360" i="6"/>
  <c r="U361" i="6"/>
  <c r="U362" i="6"/>
  <c r="U363" i="6"/>
  <c r="U364" i="6"/>
  <c r="U365" i="6"/>
  <c r="U366" i="6"/>
  <c r="U367" i="6"/>
  <c r="U368" i="6"/>
  <c r="U369" i="6"/>
  <c r="U370" i="6"/>
  <c r="U371" i="6"/>
  <c r="U372" i="6"/>
  <c r="U373" i="6"/>
  <c r="U374" i="6"/>
  <c r="U375" i="6"/>
  <c r="U376" i="6"/>
  <c r="U377" i="6"/>
  <c r="U378" i="6"/>
  <c r="U379" i="6"/>
  <c r="U380" i="6"/>
  <c r="U381" i="6"/>
  <c r="U382" i="6"/>
  <c r="U383" i="6"/>
  <c r="U384" i="6"/>
  <c r="U385" i="6"/>
  <c r="U386" i="6"/>
  <c r="U387" i="6"/>
  <c r="U388" i="6"/>
  <c r="U389" i="6"/>
  <c r="U390" i="6"/>
  <c r="U391" i="6"/>
  <c r="U392" i="6"/>
  <c r="U393" i="6"/>
  <c r="U394" i="6"/>
  <c r="U395" i="6"/>
  <c r="U396" i="6"/>
  <c r="U397" i="6"/>
  <c r="U398" i="6"/>
  <c r="U399" i="6"/>
  <c r="U400" i="6"/>
  <c r="U401" i="6"/>
  <c r="U402" i="6"/>
  <c r="U403" i="6"/>
  <c r="U404" i="6"/>
  <c r="U405" i="6"/>
  <c r="U406" i="6"/>
  <c r="U407" i="6"/>
  <c r="U408" i="6"/>
  <c r="U409" i="6"/>
  <c r="U410" i="6"/>
  <c r="U411" i="6"/>
  <c r="U412" i="6"/>
  <c r="U413" i="6"/>
  <c r="U414" i="6"/>
  <c r="U415" i="6"/>
  <c r="U416" i="6"/>
  <c r="U417" i="6"/>
  <c r="U418" i="6"/>
  <c r="U419" i="6"/>
  <c r="U420" i="6"/>
  <c r="U421" i="6"/>
  <c r="U422" i="6"/>
  <c r="U423" i="6"/>
  <c r="U424" i="6"/>
  <c r="U425" i="6"/>
  <c r="U426" i="6"/>
  <c r="U427" i="6"/>
  <c r="U428" i="6"/>
  <c r="U429" i="6"/>
  <c r="U430" i="6"/>
  <c r="U431" i="6"/>
  <c r="U432" i="6"/>
  <c r="U433" i="6"/>
  <c r="U434" i="6"/>
  <c r="U435" i="6"/>
  <c r="U436" i="6"/>
  <c r="U437" i="6"/>
  <c r="U438" i="6"/>
  <c r="U439" i="6"/>
  <c r="U440" i="6"/>
  <c r="U441" i="6"/>
  <c r="U442" i="6"/>
  <c r="U443" i="6"/>
  <c r="U444" i="6"/>
  <c r="U445" i="6"/>
  <c r="U446" i="6"/>
  <c r="U447" i="6"/>
  <c r="U448" i="6"/>
  <c r="U449" i="6"/>
  <c r="U450" i="6"/>
  <c r="U451" i="6"/>
  <c r="U452" i="6"/>
  <c r="U453" i="6"/>
  <c r="U454" i="6"/>
  <c r="U455" i="6"/>
  <c r="U456" i="6"/>
  <c r="U457" i="6"/>
  <c r="U458" i="6"/>
  <c r="U459" i="6"/>
  <c r="U460" i="6"/>
  <c r="U461" i="6"/>
  <c r="U462" i="6"/>
  <c r="U463" i="6"/>
  <c r="U464" i="6"/>
  <c r="U465" i="6"/>
  <c r="U466" i="6"/>
  <c r="U467" i="6"/>
  <c r="U468" i="6"/>
  <c r="U469" i="6"/>
  <c r="U470" i="6"/>
  <c r="U471" i="6"/>
  <c r="U472" i="6"/>
  <c r="U473" i="6"/>
  <c r="U474" i="6"/>
  <c r="U475" i="6"/>
  <c r="U476" i="6"/>
  <c r="U477" i="6"/>
  <c r="U478" i="6"/>
  <c r="U479" i="6"/>
  <c r="U480" i="6"/>
  <c r="U481" i="6"/>
  <c r="U482" i="6"/>
  <c r="U483" i="6"/>
  <c r="U484" i="6"/>
  <c r="U485" i="6"/>
  <c r="U486" i="6"/>
  <c r="U487" i="6"/>
  <c r="U488" i="6"/>
  <c r="U489" i="6"/>
  <c r="U490" i="6"/>
  <c r="U491" i="6"/>
  <c r="U492" i="6"/>
  <c r="U493" i="6"/>
  <c r="U494" i="6"/>
  <c r="U495" i="6"/>
  <c r="U496" i="6"/>
  <c r="U497" i="6"/>
  <c r="U498" i="6"/>
  <c r="U499" i="6"/>
  <c r="U500" i="6"/>
  <c r="U501" i="6"/>
  <c r="U502" i="6"/>
  <c r="U503" i="6"/>
  <c r="U504" i="6"/>
  <c r="U505" i="6"/>
  <c r="U506" i="6"/>
  <c r="U507" i="6"/>
  <c r="U508" i="6"/>
  <c r="U509" i="6"/>
  <c r="U510" i="6"/>
  <c r="U511" i="6"/>
  <c r="U512" i="6"/>
  <c r="U513" i="6"/>
  <c r="U514" i="6"/>
  <c r="U515" i="6"/>
  <c r="U516" i="6"/>
  <c r="U517" i="6"/>
  <c r="U518" i="6"/>
  <c r="U519" i="6"/>
  <c r="U520" i="6"/>
  <c r="U521" i="6"/>
  <c r="U522" i="6"/>
  <c r="U523" i="6"/>
  <c r="U524" i="6"/>
  <c r="U525" i="6"/>
  <c r="U526" i="6"/>
  <c r="U527" i="6"/>
  <c r="U528" i="6"/>
  <c r="U529" i="6"/>
  <c r="U530" i="6"/>
  <c r="U531" i="6"/>
  <c r="U532" i="6"/>
  <c r="U533" i="6"/>
  <c r="U534" i="6"/>
  <c r="U535" i="6"/>
  <c r="U536" i="6"/>
  <c r="U537" i="6"/>
  <c r="U538" i="6"/>
  <c r="U539" i="6"/>
  <c r="U540" i="6"/>
  <c r="U541" i="6"/>
  <c r="U542" i="6"/>
  <c r="U543" i="6"/>
  <c r="U544" i="6"/>
  <c r="U545" i="6"/>
  <c r="U546" i="6"/>
  <c r="U547" i="6"/>
  <c r="U548" i="6"/>
  <c r="U549" i="6"/>
  <c r="U550" i="6"/>
  <c r="U551" i="6"/>
  <c r="U552" i="6"/>
  <c r="U553" i="6"/>
  <c r="U554" i="6"/>
  <c r="U555" i="6"/>
  <c r="U556" i="6"/>
  <c r="U557" i="6"/>
  <c r="U558" i="6"/>
  <c r="U559" i="6"/>
  <c r="U560" i="6"/>
  <c r="U561" i="6"/>
  <c r="U562" i="6"/>
  <c r="U563" i="6"/>
  <c r="U564" i="6"/>
  <c r="U565" i="6"/>
  <c r="U566" i="6"/>
  <c r="U567" i="6"/>
  <c r="U568" i="6"/>
  <c r="U569" i="6"/>
  <c r="U570" i="6"/>
  <c r="U571" i="6"/>
  <c r="U572" i="6"/>
  <c r="U573" i="6"/>
  <c r="U574" i="6"/>
  <c r="U575" i="6"/>
  <c r="U576" i="6"/>
  <c r="U577" i="6"/>
  <c r="U578" i="6"/>
  <c r="U579" i="6"/>
  <c r="U580" i="6"/>
  <c r="U581" i="6"/>
  <c r="U582" i="6"/>
  <c r="U583" i="6"/>
  <c r="U584" i="6"/>
  <c r="U585" i="6"/>
  <c r="U586" i="6"/>
  <c r="U587" i="6"/>
  <c r="U588" i="6"/>
  <c r="U589" i="6"/>
  <c r="U590" i="6"/>
  <c r="U591" i="6"/>
  <c r="U592" i="6"/>
  <c r="U593" i="6"/>
  <c r="U594" i="6"/>
  <c r="U595" i="6"/>
  <c r="U596" i="6"/>
  <c r="U597" i="6"/>
  <c r="U598" i="6"/>
  <c r="U599" i="6"/>
  <c r="U600" i="6"/>
  <c r="U601" i="6"/>
  <c r="U602" i="6"/>
  <c r="U603" i="6"/>
  <c r="U604" i="6"/>
  <c r="U605" i="6"/>
  <c r="U606" i="6"/>
  <c r="U607" i="6"/>
  <c r="U608" i="6"/>
  <c r="U609" i="6"/>
  <c r="U610" i="6"/>
  <c r="U611" i="6"/>
  <c r="U612" i="6"/>
  <c r="U613" i="6"/>
  <c r="U614" i="6"/>
  <c r="U615" i="6"/>
  <c r="U616" i="6"/>
  <c r="U617" i="6"/>
  <c r="U618" i="6"/>
  <c r="U619" i="6"/>
  <c r="U620" i="6"/>
  <c r="U621" i="6"/>
  <c r="U622" i="6"/>
  <c r="U623" i="6"/>
  <c r="U624" i="6"/>
  <c r="U625" i="6"/>
  <c r="U626" i="6"/>
  <c r="U627" i="6"/>
  <c r="U628" i="6"/>
  <c r="U629" i="6"/>
  <c r="U630" i="6"/>
  <c r="U631" i="6"/>
  <c r="U632" i="6"/>
  <c r="U633" i="6"/>
  <c r="U634" i="6"/>
  <c r="U635" i="6"/>
  <c r="U636" i="6"/>
  <c r="U637" i="6"/>
  <c r="U638" i="6"/>
  <c r="U639" i="6"/>
  <c r="U640" i="6"/>
  <c r="U641" i="6"/>
  <c r="U642" i="6"/>
  <c r="U643" i="6"/>
  <c r="U644" i="6"/>
  <c r="U645" i="6"/>
  <c r="U646" i="6"/>
  <c r="U647" i="6"/>
  <c r="U648" i="6"/>
  <c r="U649" i="6"/>
  <c r="U650" i="6"/>
  <c r="U651" i="6"/>
  <c r="U652" i="6"/>
  <c r="U653" i="6"/>
  <c r="U654" i="6"/>
  <c r="U655" i="6"/>
  <c r="U656" i="6"/>
  <c r="U657" i="6"/>
  <c r="U658" i="6"/>
  <c r="U659" i="6"/>
  <c r="U660" i="6"/>
  <c r="U661" i="6"/>
  <c r="U662" i="6"/>
  <c r="U663" i="6"/>
  <c r="U664" i="6"/>
  <c r="U665" i="6"/>
  <c r="U666" i="6"/>
  <c r="U667" i="6"/>
  <c r="U668" i="6"/>
  <c r="U669" i="6"/>
  <c r="U670" i="6"/>
  <c r="U671" i="6"/>
  <c r="U672" i="6"/>
  <c r="U673" i="6"/>
  <c r="U674" i="6"/>
  <c r="U675" i="6"/>
  <c r="U676" i="6"/>
  <c r="U677" i="6"/>
  <c r="U678" i="6"/>
  <c r="U679" i="6"/>
  <c r="U680" i="6"/>
  <c r="U681" i="6"/>
  <c r="U682" i="6"/>
  <c r="U683" i="6"/>
  <c r="U684" i="6"/>
  <c r="U685" i="6"/>
  <c r="U686" i="6"/>
  <c r="U687" i="6"/>
  <c r="U688" i="6"/>
  <c r="U689" i="6"/>
  <c r="U690" i="6"/>
  <c r="U691" i="6"/>
  <c r="U692" i="6"/>
  <c r="U693" i="6"/>
  <c r="U694" i="6"/>
  <c r="U695" i="6"/>
  <c r="U696" i="6"/>
  <c r="U697" i="6"/>
  <c r="U698" i="6"/>
  <c r="U699" i="6"/>
  <c r="U700" i="6"/>
  <c r="U701" i="6"/>
  <c r="U702" i="6"/>
  <c r="U703" i="6"/>
  <c r="U704" i="6"/>
  <c r="U705" i="6"/>
  <c r="U706" i="6"/>
  <c r="U707" i="6"/>
  <c r="U708" i="6"/>
  <c r="U709" i="6"/>
  <c r="U710" i="6"/>
  <c r="U711" i="6"/>
  <c r="U712" i="6"/>
  <c r="U713" i="6"/>
  <c r="U714" i="6"/>
  <c r="U715" i="6"/>
  <c r="U716" i="6"/>
  <c r="U717" i="6"/>
  <c r="U718" i="6"/>
  <c r="U719" i="6"/>
  <c r="U720" i="6"/>
  <c r="U721" i="6"/>
  <c r="U722" i="6"/>
  <c r="U723" i="6"/>
  <c r="U724" i="6"/>
  <c r="U725" i="6"/>
  <c r="U726" i="6"/>
  <c r="U727" i="6"/>
  <c r="U728" i="6"/>
  <c r="U729" i="6"/>
  <c r="U730" i="6"/>
  <c r="U731" i="6"/>
  <c r="U732" i="6"/>
  <c r="U733" i="6"/>
  <c r="U734" i="6"/>
  <c r="U735" i="6"/>
  <c r="U736" i="6"/>
  <c r="U737" i="6"/>
  <c r="U738" i="6"/>
  <c r="U739" i="6"/>
  <c r="U740" i="6"/>
  <c r="U741" i="6"/>
  <c r="U742" i="6"/>
  <c r="U743" i="6"/>
  <c r="U744" i="6"/>
  <c r="U745" i="6"/>
  <c r="U746" i="6"/>
  <c r="U747" i="6"/>
  <c r="U748" i="6"/>
  <c r="U749" i="6"/>
  <c r="U750" i="6"/>
  <c r="U751" i="6"/>
  <c r="U752" i="6"/>
  <c r="U753" i="6"/>
  <c r="U754" i="6"/>
  <c r="U755" i="6"/>
  <c r="U756" i="6"/>
  <c r="U757" i="6"/>
  <c r="U758" i="6"/>
  <c r="U759" i="6"/>
  <c r="U760" i="6"/>
  <c r="U761" i="6"/>
  <c r="U762" i="6"/>
  <c r="U763" i="6"/>
  <c r="U764" i="6"/>
  <c r="U765" i="6"/>
  <c r="U766" i="6"/>
  <c r="U767" i="6"/>
  <c r="U768" i="6"/>
  <c r="U769" i="6"/>
  <c r="U770" i="6"/>
  <c r="U771" i="6"/>
  <c r="U772" i="6"/>
  <c r="U773" i="6"/>
  <c r="U774" i="6"/>
  <c r="U775" i="6"/>
  <c r="U776" i="6"/>
  <c r="U777" i="6"/>
  <c r="U778" i="6"/>
  <c r="U779" i="6"/>
  <c r="U780" i="6"/>
  <c r="U781" i="6"/>
  <c r="U782" i="6"/>
  <c r="U783" i="6"/>
  <c r="U784" i="6"/>
  <c r="U785" i="6"/>
  <c r="U786" i="6"/>
  <c r="U787" i="6"/>
  <c r="U788" i="6"/>
  <c r="U789" i="6"/>
  <c r="U790" i="6"/>
  <c r="U791" i="6"/>
  <c r="U792" i="6"/>
  <c r="U793" i="6"/>
  <c r="U794" i="6"/>
  <c r="U795" i="6"/>
  <c r="U796" i="6"/>
  <c r="U797" i="6"/>
  <c r="U798" i="6"/>
  <c r="U799" i="6"/>
  <c r="U800" i="6"/>
  <c r="U801" i="6"/>
  <c r="U802" i="6"/>
  <c r="U803" i="6"/>
  <c r="U804" i="6"/>
  <c r="U805" i="6"/>
  <c r="U806" i="6"/>
  <c r="U807" i="6"/>
  <c r="U808" i="6"/>
  <c r="U809" i="6"/>
  <c r="U810" i="6"/>
  <c r="U811" i="6"/>
  <c r="U812" i="6"/>
  <c r="U813" i="6"/>
  <c r="U814" i="6"/>
  <c r="U815" i="6"/>
  <c r="U816" i="6"/>
  <c r="U817" i="6"/>
  <c r="U818" i="6"/>
  <c r="U819" i="6"/>
  <c r="U820" i="6"/>
  <c r="U821" i="6"/>
  <c r="U822" i="6"/>
  <c r="U823" i="6"/>
  <c r="U824" i="6"/>
  <c r="U825" i="6"/>
  <c r="U826" i="6"/>
  <c r="U827" i="6"/>
  <c r="U828" i="6"/>
  <c r="U829" i="6"/>
  <c r="U830" i="6"/>
  <c r="U831" i="6"/>
  <c r="U832" i="6"/>
  <c r="U833" i="6"/>
  <c r="U834" i="6"/>
  <c r="U835" i="6"/>
  <c r="U836" i="6"/>
  <c r="U837" i="6"/>
  <c r="U838" i="6"/>
  <c r="U839" i="6"/>
  <c r="U840" i="6"/>
  <c r="U841" i="6"/>
  <c r="U842" i="6"/>
  <c r="U843" i="6"/>
  <c r="U844" i="6"/>
  <c r="U845" i="6"/>
  <c r="U846" i="6"/>
  <c r="U847" i="6"/>
  <c r="U848" i="6"/>
  <c r="U849" i="6"/>
  <c r="U850" i="6"/>
  <c r="U851" i="6"/>
  <c r="U852" i="6"/>
  <c r="U853" i="6"/>
  <c r="U854" i="6"/>
  <c r="U855" i="6"/>
  <c r="U856" i="6"/>
  <c r="U857" i="6"/>
  <c r="U858" i="6"/>
  <c r="U859" i="6"/>
  <c r="U860" i="6"/>
  <c r="U861" i="6"/>
  <c r="U862" i="6"/>
  <c r="U863" i="6"/>
  <c r="U864" i="6"/>
  <c r="U865" i="6"/>
  <c r="U866" i="6"/>
  <c r="U867" i="6"/>
  <c r="U868" i="6"/>
  <c r="U869" i="6"/>
  <c r="U870" i="6"/>
  <c r="U871" i="6"/>
  <c r="U872" i="6"/>
  <c r="U873" i="6"/>
  <c r="U874" i="6"/>
  <c r="U875" i="6"/>
  <c r="U876" i="6"/>
  <c r="U877" i="6"/>
  <c r="U878" i="6"/>
  <c r="U879" i="6"/>
  <c r="U880" i="6"/>
  <c r="U881" i="6"/>
  <c r="U882" i="6"/>
  <c r="U883" i="6"/>
  <c r="U884" i="6"/>
  <c r="U885" i="6"/>
  <c r="U886" i="6"/>
  <c r="U887" i="6"/>
  <c r="U888" i="6"/>
  <c r="U889" i="6"/>
  <c r="U890" i="6"/>
  <c r="U891" i="6"/>
  <c r="U892" i="6"/>
  <c r="U893" i="6"/>
  <c r="U894" i="6"/>
  <c r="U895" i="6"/>
  <c r="U896" i="6"/>
  <c r="U897" i="6"/>
  <c r="U898" i="6"/>
  <c r="U899" i="6"/>
  <c r="U900" i="6"/>
  <c r="U901" i="6"/>
  <c r="U902" i="6"/>
  <c r="U903" i="6"/>
  <c r="U904" i="6"/>
  <c r="U905" i="6"/>
  <c r="U906" i="6"/>
  <c r="U907" i="6"/>
  <c r="U908" i="6"/>
  <c r="U909" i="6"/>
  <c r="U910" i="6"/>
  <c r="U911" i="6"/>
  <c r="U912" i="6"/>
  <c r="U913" i="6"/>
  <c r="U914" i="6"/>
  <c r="U915" i="6"/>
  <c r="U916" i="6"/>
  <c r="U917" i="6"/>
  <c r="U918" i="6"/>
  <c r="U919" i="6"/>
  <c r="U920" i="6"/>
  <c r="U921" i="6"/>
  <c r="U922" i="6"/>
  <c r="U923" i="6"/>
  <c r="U924" i="6"/>
  <c r="U925" i="6"/>
  <c r="U926" i="6"/>
  <c r="U927" i="6"/>
  <c r="U928" i="6"/>
  <c r="U929" i="6"/>
  <c r="U930" i="6"/>
  <c r="U931" i="6"/>
  <c r="U932" i="6"/>
  <c r="U933" i="6"/>
  <c r="U934" i="6"/>
  <c r="U935" i="6"/>
  <c r="U936" i="6"/>
  <c r="U937" i="6"/>
  <c r="U938" i="6"/>
  <c r="U939" i="6"/>
  <c r="U940" i="6"/>
  <c r="U941" i="6"/>
  <c r="U942" i="6"/>
  <c r="U943" i="6"/>
  <c r="U944" i="6"/>
  <c r="U945" i="6"/>
  <c r="U946" i="6"/>
  <c r="U947" i="6"/>
  <c r="U948" i="6"/>
  <c r="U949" i="6"/>
  <c r="U950" i="6"/>
  <c r="U951" i="6"/>
  <c r="U952" i="6"/>
  <c r="U953" i="6"/>
  <c r="U954" i="6"/>
  <c r="U955" i="6"/>
  <c r="U956" i="6"/>
  <c r="U957" i="6"/>
  <c r="O4" i="6"/>
  <c r="O5" i="6"/>
  <c r="O7" i="6"/>
  <c r="O8" i="6"/>
  <c r="O9" i="6"/>
  <c r="O12" i="6"/>
  <c r="O13" i="6"/>
  <c r="O14" i="6"/>
  <c r="W14" i="6" s="1" a="1"/>
  <c r="W14" i="6" s="1"/>
  <c r="O16" i="6"/>
  <c r="O19" i="6"/>
  <c r="O20" i="6"/>
  <c r="O21" i="6"/>
  <c r="O22" i="6"/>
  <c r="O23" i="6"/>
  <c r="O24" i="6"/>
  <c r="W24" i="6" s="1" a="1"/>
  <c r="W24" i="6" s="1"/>
  <c r="O25" i="6"/>
  <c r="O26" i="6"/>
  <c r="O27" i="6"/>
  <c r="O28" i="6"/>
  <c r="O29" i="6"/>
  <c r="O30" i="6"/>
  <c r="O31" i="6"/>
  <c r="O32" i="6"/>
  <c r="W32" i="6" s="1" a="1"/>
  <c r="W32" i="6" s="1"/>
  <c r="O33" i="6"/>
  <c r="O34" i="6"/>
  <c r="O35" i="6"/>
  <c r="O36" i="6"/>
  <c r="O37" i="6"/>
  <c r="O38" i="6"/>
  <c r="O39" i="6"/>
  <c r="O40" i="6"/>
  <c r="W40" i="6" s="1" a="1"/>
  <c r="W40" i="6" s="1"/>
  <c r="O41" i="6"/>
  <c r="O42" i="6"/>
  <c r="O43" i="6"/>
  <c r="O44" i="6"/>
  <c r="O45" i="6"/>
  <c r="O46" i="6"/>
  <c r="O47" i="6"/>
  <c r="O48" i="6"/>
  <c r="W48" i="6" s="1" a="1"/>
  <c r="W48" i="6" s="1"/>
  <c r="O49" i="6"/>
  <c r="O50" i="6"/>
  <c r="O51" i="6"/>
  <c r="O52" i="6"/>
  <c r="O53" i="6"/>
  <c r="O54" i="6"/>
  <c r="O55" i="6"/>
  <c r="O56" i="6"/>
  <c r="W56" i="6" s="1" a="1"/>
  <c r="W56" i="6" s="1"/>
  <c r="O57" i="6"/>
  <c r="O58" i="6"/>
  <c r="O59" i="6"/>
  <c r="O60" i="6"/>
  <c r="O61" i="6"/>
  <c r="O62" i="6"/>
  <c r="O63" i="6"/>
  <c r="O64" i="6"/>
  <c r="W64" i="6" s="1" a="1"/>
  <c r="W64" i="6" s="1"/>
  <c r="O65" i="6"/>
  <c r="O66" i="6"/>
  <c r="O67" i="6"/>
  <c r="O68" i="6"/>
  <c r="O69" i="6"/>
  <c r="O70" i="6"/>
  <c r="O71" i="6"/>
  <c r="O72" i="6"/>
  <c r="W72" i="6" s="1" a="1"/>
  <c r="W72" i="6" s="1"/>
  <c r="O73" i="6"/>
  <c r="O74" i="6"/>
  <c r="O75" i="6"/>
  <c r="O76" i="6"/>
  <c r="O77" i="6"/>
  <c r="O78" i="6"/>
  <c r="O79" i="6"/>
  <c r="O80" i="6"/>
  <c r="W80" i="6" s="1" a="1"/>
  <c r="W80" i="6" s="1"/>
  <c r="O81" i="6"/>
  <c r="O82" i="6"/>
  <c r="O83" i="6"/>
  <c r="O84" i="6"/>
  <c r="O85" i="6"/>
  <c r="O86" i="6"/>
  <c r="O87" i="6"/>
  <c r="O88" i="6"/>
  <c r="W88" i="6" s="1" a="1"/>
  <c r="W88" i="6" s="1"/>
  <c r="O89" i="6"/>
  <c r="O90" i="6"/>
  <c r="O91" i="6"/>
  <c r="O92" i="6"/>
  <c r="O93" i="6"/>
  <c r="O94" i="6"/>
  <c r="O95" i="6"/>
  <c r="O96" i="6"/>
  <c r="W96" i="6" s="1" a="1"/>
  <c r="W96" i="6" s="1"/>
  <c r="O97" i="6"/>
  <c r="O98" i="6"/>
  <c r="O99" i="6"/>
  <c r="O100" i="6"/>
  <c r="O101" i="6"/>
  <c r="O102" i="6"/>
  <c r="O103" i="6"/>
  <c r="O104" i="6"/>
  <c r="W104" i="6" s="1" a="1"/>
  <c r="W104" i="6" s="1"/>
  <c r="O105" i="6"/>
  <c r="O106" i="6"/>
  <c r="O107" i="6"/>
  <c r="O108" i="6"/>
  <c r="O109" i="6"/>
  <c r="O110" i="6"/>
  <c r="O111" i="6"/>
  <c r="O112" i="6"/>
  <c r="W112" i="6" s="1" a="1"/>
  <c r="W112" i="6" s="1"/>
  <c r="O113" i="6"/>
  <c r="O114" i="6"/>
  <c r="O115" i="6"/>
  <c r="O116" i="6"/>
  <c r="O117" i="6"/>
  <c r="O118" i="6"/>
  <c r="O119" i="6"/>
  <c r="O120" i="6"/>
  <c r="W120" i="6" s="1" a="1"/>
  <c r="W120" i="6" s="1"/>
  <c r="O121" i="6"/>
  <c r="O122" i="6"/>
  <c r="O123" i="6"/>
  <c r="O124" i="6"/>
  <c r="O125" i="6"/>
  <c r="O126" i="6"/>
  <c r="O127" i="6"/>
  <c r="O128" i="6"/>
  <c r="W128" i="6" s="1" a="1"/>
  <c r="W128" i="6" s="1"/>
  <c r="O129" i="6"/>
  <c r="O130" i="6"/>
  <c r="O131" i="6"/>
  <c r="O132" i="6"/>
  <c r="O133" i="6"/>
  <c r="O134" i="6"/>
  <c r="O135" i="6"/>
  <c r="O136" i="6"/>
  <c r="W136" i="6" s="1" a="1"/>
  <c r="W136" i="6" s="1"/>
  <c r="O137" i="6"/>
  <c r="O138" i="6"/>
  <c r="O139" i="6"/>
  <c r="O140" i="6"/>
  <c r="O141" i="6"/>
  <c r="O142" i="6"/>
  <c r="O143" i="6"/>
  <c r="O144" i="6"/>
  <c r="W144" i="6" s="1" a="1"/>
  <c r="W144" i="6" s="1"/>
  <c r="O145" i="6"/>
  <c r="O146" i="6"/>
  <c r="O147" i="6"/>
  <c r="O148" i="6"/>
  <c r="W148" i="6" s="1" a="1"/>
  <c r="W148" i="6" s="1"/>
  <c r="O149" i="6"/>
  <c r="O150" i="6"/>
  <c r="O151" i="6"/>
  <c r="O152" i="6"/>
  <c r="W152" i="6" s="1" a="1"/>
  <c r="W152" i="6" s="1"/>
  <c r="O153" i="6"/>
  <c r="O154" i="6"/>
  <c r="O155" i="6"/>
  <c r="O156" i="6"/>
  <c r="W156" i="6" s="1" a="1"/>
  <c r="W156" i="6" s="1"/>
  <c r="O157" i="6"/>
  <c r="O158" i="6"/>
  <c r="O159" i="6"/>
  <c r="O160" i="6"/>
  <c r="W160" i="6" s="1" a="1"/>
  <c r="W160" i="6" s="1"/>
  <c r="O161" i="6"/>
  <c r="O162" i="6"/>
  <c r="O163" i="6"/>
  <c r="O164" i="6"/>
  <c r="O165" i="6"/>
  <c r="O166" i="6"/>
  <c r="O167" i="6"/>
  <c r="O168" i="6"/>
  <c r="W168" i="6" s="1" a="1"/>
  <c r="W168" i="6" s="1"/>
  <c r="O169" i="6"/>
  <c r="O170" i="6"/>
  <c r="O171" i="6"/>
  <c r="O172" i="6"/>
  <c r="O173" i="6"/>
  <c r="O174" i="6"/>
  <c r="O175" i="6"/>
  <c r="O176" i="6"/>
  <c r="W176" i="6" s="1" a="1"/>
  <c r="W176" i="6" s="1"/>
  <c r="O177" i="6"/>
  <c r="O178" i="6"/>
  <c r="O179" i="6"/>
  <c r="W179" i="6" s="1" a="1"/>
  <c r="W179" i="6" s="1"/>
  <c r="O180" i="6"/>
  <c r="O181" i="6"/>
  <c r="O182" i="6"/>
  <c r="O183" i="6"/>
  <c r="O184" i="6"/>
  <c r="W184" i="6" s="1" a="1"/>
  <c r="W184" i="6" s="1"/>
  <c r="O185" i="6"/>
  <c r="O186" i="6"/>
  <c r="O187" i="6"/>
  <c r="O188" i="6"/>
  <c r="O189" i="6"/>
  <c r="O190" i="6"/>
  <c r="O191" i="6"/>
  <c r="O192" i="6"/>
  <c r="W192" i="6" s="1" a="1"/>
  <c r="W192" i="6" s="1"/>
  <c r="O193" i="6"/>
  <c r="O194" i="6"/>
  <c r="O195" i="6"/>
  <c r="W195" i="6" s="1" a="1"/>
  <c r="W195" i="6" s="1"/>
  <c r="O196" i="6"/>
  <c r="O197" i="6"/>
  <c r="O198" i="6"/>
  <c r="O199" i="6"/>
  <c r="O200" i="6"/>
  <c r="W200" i="6" s="1" a="1"/>
  <c r="W200" i="6" s="1"/>
  <c r="O201" i="6"/>
  <c r="O202" i="6"/>
  <c r="O203" i="6"/>
  <c r="O204" i="6"/>
  <c r="O205" i="6"/>
  <c r="O206" i="6"/>
  <c r="O207" i="6"/>
  <c r="O208" i="6"/>
  <c r="W208" i="6" s="1" a="1"/>
  <c r="W208" i="6" s="1"/>
  <c r="O209" i="6"/>
  <c r="O210" i="6"/>
  <c r="O211" i="6"/>
  <c r="W211" i="6" s="1" a="1"/>
  <c r="W211" i="6" s="1"/>
  <c r="O212" i="6"/>
  <c r="W212" i="6" s="1" a="1"/>
  <c r="W212" i="6" s="1"/>
  <c r="O213" i="6"/>
  <c r="O214" i="6"/>
  <c r="O215" i="6"/>
  <c r="O216" i="6"/>
  <c r="W216" i="6" s="1" a="1"/>
  <c r="W216" i="6" s="1"/>
  <c r="O217" i="6"/>
  <c r="O218" i="6"/>
  <c r="O219" i="6"/>
  <c r="O220" i="6"/>
  <c r="W220" i="6" s="1" a="1"/>
  <c r="W220" i="6" s="1"/>
  <c r="O221" i="6"/>
  <c r="O222" i="6"/>
  <c r="O223" i="6"/>
  <c r="O224" i="6"/>
  <c r="O225" i="6"/>
  <c r="O226" i="6"/>
  <c r="O227" i="6"/>
  <c r="W227" i="6" s="1" a="1"/>
  <c r="W227" i="6" s="1"/>
  <c r="O228" i="6"/>
  <c r="W228" i="6" s="1" a="1"/>
  <c r="W228" i="6" s="1"/>
  <c r="O229" i="6"/>
  <c r="O230" i="6"/>
  <c r="O231" i="6"/>
  <c r="O232" i="6"/>
  <c r="O233" i="6"/>
  <c r="W233" i="6" s="1" a="1"/>
  <c r="W233" i="6" s="1"/>
  <c r="O234" i="6"/>
  <c r="O235" i="6"/>
  <c r="O236" i="6"/>
  <c r="W236" i="6" s="1" a="1"/>
  <c r="W236" i="6" s="1"/>
  <c r="O237" i="6"/>
  <c r="O238" i="6"/>
  <c r="O239" i="6"/>
  <c r="O240" i="6"/>
  <c r="W240" i="6" s="1" a="1"/>
  <c r="W240" i="6" s="1"/>
  <c r="O241" i="6"/>
  <c r="O242" i="6"/>
  <c r="O243" i="6"/>
  <c r="O244" i="6"/>
  <c r="W244" i="6" s="1" a="1"/>
  <c r="W244" i="6" s="1"/>
  <c r="O245" i="6"/>
  <c r="O246" i="6"/>
  <c r="O247" i="6"/>
  <c r="O248" i="6"/>
  <c r="O249" i="6"/>
  <c r="O250" i="6"/>
  <c r="O251" i="6"/>
  <c r="O252" i="6"/>
  <c r="W252" i="6" s="1" a="1"/>
  <c r="W252" i="6" s="1"/>
  <c r="O253" i="6"/>
  <c r="O254" i="6"/>
  <c r="O255" i="6"/>
  <c r="O256" i="6"/>
  <c r="W256" i="6" s="1" a="1"/>
  <c r="W256" i="6" s="1"/>
  <c r="O257" i="6"/>
  <c r="W257" i="6" s="1" a="1"/>
  <c r="W257" i="6" s="1"/>
  <c r="O258" i="6"/>
  <c r="O259" i="6"/>
  <c r="O260" i="6"/>
  <c r="O261" i="6"/>
  <c r="O1104" i="6"/>
  <c r="O1105" i="6"/>
  <c r="W1105" i="6" s="1" a="1"/>
  <c r="W1105" i="6" s="1"/>
  <c r="O1106" i="6"/>
  <c r="O1107" i="6"/>
  <c r="W1107" i="6" s="1" a="1"/>
  <c r="W1107" i="6" s="1"/>
  <c r="O1108" i="6"/>
  <c r="O1109" i="6"/>
  <c r="O1110" i="6"/>
  <c r="W1110" i="6" s="1" a="1"/>
  <c r="W1110" i="6" s="1"/>
  <c r="O1111" i="6"/>
  <c r="O1112" i="6"/>
  <c r="O1113" i="6"/>
  <c r="W1113" i="6" s="1" a="1"/>
  <c r="W1113" i="6" s="1"/>
  <c r="O1114" i="6"/>
  <c r="O1115" i="6"/>
  <c r="W1115" i="6" s="1" a="1"/>
  <c r="W1115" i="6" s="1"/>
  <c r="O1116" i="6"/>
  <c r="O1117" i="6"/>
  <c r="O1118" i="6"/>
  <c r="W1118" i="6" s="1" a="1"/>
  <c r="W1118" i="6" s="1"/>
  <c r="O1119" i="6"/>
  <c r="O1120" i="6"/>
  <c r="O1121" i="6"/>
  <c r="W1121" i="6" s="1" a="1"/>
  <c r="W1121" i="6" s="1"/>
  <c r="O1122" i="6"/>
  <c r="W1122" i="6" s="1" a="1"/>
  <c r="W1122" i="6" s="1"/>
  <c r="O1123" i="6"/>
  <c r="O1124" i="6"/>
  <c r="O1125" i="6"/>
  <c r="O1126" i="6"/>
  <c r="O1127" i="6"/>
  <c r="O1128" i="6"/>
  <c r="O1129" i="6"/>
  <c r="W1129" i="6" s="1" a="1"/>
  <c r="W1129" i="6" s="1"/>
  <c r="O1130" i="6"/>
  <c r="O1131" i="6"/>
  <c r="W1131" i="6" s="1" a="1"/>
  <c r="W1131" i="6" s="1"/>
  <c r="O1132" i="6"/>
  <c r="O1133" i="6"/>
  <c r="O1134" i="6"/>
  <c r="W1134" i="6" s="1" a="1"/>
  <c r="W1134" i="6" s="1"/>
  <c r="O1135" i="6"/>
  <c r="O1136" i="6"/>
  <c r="O1137" i="6"/>
  <c r="W1137" i="6" s="1" a="1"/>
  <c r="W1137" i="6" s="1"/>
  <c r="O1138" i="6"/>
  <c r="O1139" i="6"/>
  <c r="W1139" i="6" s="1" a="1"/>
  <c r="W1139" i="6" s="1"/>
  <c r="O1140" i="6"/>
  <c r="O1141" i="6"/>
  <c r="O1142" i="6"/>
  <c r="W1142" i="6" s="1" a="1"/>
  <c r="W1142" i="6" s="1"/>
  <c r="O1143" i="6"/>
  <c r="O1144" i="6"/>
  <c r="O1145" i="6"/>
  <c r="O1146" i="6"/>
  <c r="W1146" i="6" s="1" a="1"/>
  <c r="W1146" i="6" s="1"/>
  <c r="O1147" i="6"/>
  <c r="O1148" i="6"/>
  <c r="O1149" i="6"/>
  <c r="O1150" i="6"/>
  <c r="W1150" i="6" s="1" a="1"/>
  <c r="W1150" i="6" s="1"/>
  <c r="O1151" i="6"/>
  <c r="O1152" i="6"/>
  <c r="O1153" i="6"/>
  <c r="O1154" i="6"/>
  <c r="O1155" i="6"/>
  <c r="O1156" i="6"/>
  <c r="O1157" i="6"/>
  <c r="O1158" i="6"/>
  <c r="W1158" i="6" s="1" a="1"/>
  <c r="W1158" i="6" s="1"/>
  <c r="O1159" i="6"/>
  <c r="O1160" i="6"/>
  <c r="O1161" i="6"/>
  <c r="O1162" i="6"/>
  <c r="W1162" i="6" s="1" a="1"/>
  <c r="W1162" i="6" s="1"/>
  <c r="O1163" i="6"/>
  <c r="W1163" i="6" s="1" a="1"/>
  <c r="W1163" i="6" s="1"/>
  <c r="O1164" i="6"/>
  <c r="O1165" i="6"/>
  <c r="O1166" i="6"/>
  <c r="O1167" i="6"/>
  <c r="O1168" i="6"/>
  <c r="O1169" i="6"/>
  <c r="W1169" i="6" s="1" a="1"/>
  <c r="W1169" i="6" s="1"/>
  <c r="O1170" i="6"/>
  <c r="O1171" i="6"/>
  <c r="O1172" i="6"/>
  <c r="O1173" i="6"/>
  <c r="O1174" i="6"/>
  <c r="W1174" i="6" s="1" a="1"/>
  <c r="W1174" i="6" s="1"/>
  <c r="O1175" i="6"/>
  <c r="O1176" i="6"/>
  <c r="O1177" i="6"/>
  <c r="W1177" i="6" s="1" a="1"/>
  <c r="W1177" i="6" s="1"/>
  <c r="O1178" i="6"/>
  <c r="O1179" i="6"/>
  <c r="W1179" i="6" s="1" a="1"/>
  <c r="W1179" i="6" s="1"/>
  <c r="O1180" i="6"/>
  <c r="O1181" i="6"/>
  <c r="O1182" i="6"/>
  <c r="W1182" i="6" s="1" a="1"/>
  <c r="W1182" i="6" s="1"/>
  <c r="O1183" i="6"/>
  <c r="O1184" i="6"/>
  <c r="O1185" i="6"/>
  <c r="W1185" i="6" s="1" a="1"/>
  <c r="W1185" i="6" s="1"/>
  <c r="O1186" i="6"/>
  <c r="O1187" i="6"/>
  <c r="O1188" i="6"/>
  <c r="O1189" i="6"/>
  <c r="O1190" i="6"/>
  <c r="W1190" i="6" s="1" a="1"/>
  <c r="W1190" i="6" s="1"/>
  <c r="O1191" i="6"/>
  <c r="O1192" i="6"/>
  <c r="O1193" i="6"/>
  <c r="W1193" i="6" s="1" a="1"/>
  <c r="W1193" i="6" s="1"/>
  <c r="O1194" i="6"/>
  <c r="O1195" i="6"/>
  <c r="W1195" i="6" s="1" a="1"/>
  <c r="W1195" i="6" s="1"/>
  <c r="O1196" i="6"/>
  <c r="O1197" i="6"/>
  <c r="O1198" i="6"/>
  <c r="W1198" i="6" s="1" a="1"/>
  <c r="W1198" i="6" s="1"/>
  <c r="O1199" i="6"/>
  <c r="O1200" i="6"/>
  <c r="O1201" i="6"/>
  <c r="W1201" i="6" s="1" a="1"/>
  <c r="W1201" i="6" s="1"/>
  <c r="O1202" i="6"/>
  <c r="O1203" i="6"/>
  <c r="W1203" i="6" s="1" a="1"/>
  <c r="W1203" i="6" s="1"/>
  <c r="O1204" i="6"/>
  <c r="O1205" i="6"/>
  <c r="O1206" i="6"/>
  <c r="W1206" i="6" s="1" a="1"/>
  <c r="W1206" i="6" s="1"/>
  <c r="O1207" i="6"/>
  <c r="O1208" i="6"/>
  <c r="O1209" i="6"/>
  <c r="O1210" i="6"/>
  <c r="W1210" i="6" s="1" a="1"/>
  <c r="W1210" i="6" s="1"/>
  <c r="O1211" i="6"/>
  <c r="O1212" i="6"/>
  <c r="O1213" i="6"/>
  <c r="O1214" i="6"/>
  <c r="W1214" i="6" s="1" a="1"/>
  <c r="W1214" i="6" s="1"/>
  <c r="O1215" i="6"/>
  <c r="O1216" i="6"/>
  <c r="O1217" i="6"/>
  <c r="O1218" i="6"/>
  <c r="O1219" i="6"/>
  <c r="O1220" i="6"/>
  <c r="O1221" i="6"/>
  <c r="O1222" i="6"/>
  <c r="W1222" i="6" s="1" a="1"/>
  <c r="W1222" i="6" s="1"/>
  <c r="O1223" i="6"/>
  <c r="O1224" i="6"/>
  <c r="O1225" i="6"/>
  <c r="O1226" i="6"/>
  <c r="O1227" i="6"/>
  <c r="W1227" i="6" s="1" a="1"/>
  <c r="W1227" i="6" s="1"/>
  <c r="O1228" i="6"/>
  <c r="O1229" i="6"/>
  <c r="O1230" i="6"/>
  <c r="O1231" i="6"/>
  <c r="O1232" i="6"/>
  <c r="O1233" i="6"/>
  <c r="W1233" i="6" s="1" a="1"/>
  <c r="W1233" i="6" s="1"/>
  <c r="O1234" i="6"/>
  <c r="O1235" i="6"/>
  <c r="W1235" i="6" s="1" a="1"/>
  <c r="W1235" i="6" s="1"/>
  <c r="O1236" i="6"/>
  <c r="O1237" i="6"/>
  <c r="O1238" i="6"/>
  <c r="W1238" i="6" s="1" a="1"/>
  <c r="W1238" i="6" s="1"/>
  <c r="O1239" i="6"/>
  <c r="O1240" i="6"/>
  <c r="O1241" i="6"/>
  <c r="W1241" i="6" s="1" a="1"/>
  <c r="W1241" i="6" s="1"/>
  <c r="O1242" i="6"/>
  <c r="O1243" i="6"/>
  <c r="W1243" i="6" s="1" a="1"/>
  <c r="W1243" i="6" s="1"/>
  <c r="O1244" i="6"/>
  <c r="O1245" i="6"/>
  <c r="O1246" i="6"/>
  <c r="W1246" i="6" s="1" a="1"/>
  <c r="W1246" i="6" s="1"/>
  <c r="O1247" i="6"/>
  <c r="O1248" i="6"/>
  <c r="O1249" i="6"/>
  <c r="W1249" i="6" s="1" a="1"/>
  <c r="W1249" i="6" s="1"/>
  <c r="O1250" i="6"/>
  <c r="O1251" i="6"/>
  <c r="O1252" i="6"/>
  <c r="O1253" i="6"/>
  <c r="O1254" i="6"/>
  <c r="W1254" i="6" s="1" a="1"/>
  <c r="W1254" i="6" s="1"/>
  <c r="O1255" i="6"/>
  <c r="O1256" i="6"/>
  <c r="O1257" i="6"/>
  <c r="W1257" i="6" s="1" a="1"/>
  <c r="W1257" i="6" s="1"/>
  <c r="O1258" i="6"/>
  <c r="O1259" i="6"/>
  <c r="W1259" i="6" s="1" a="1"/>
  <c r="W1259" i="6" s="1"/>
  <c r="O1260" i="6"/>
  <c r="O1261" i="6"/>
  <c r="O1262" i="6"/>
  <c r="W1262" i="6" s="1" a="1"/>
  <c r="W1262" i="6" s="1"/>
  <c r="O1263" i="6"/>
  <c r="O1264" i="6"/>
  <c r="O1265" i="6"/>
  <c r="W1265" i="6" s="1" a="1"/>
  <c r="W1265" i="6" s="1"/>
  <c r="O1266" i="6"/>
  <c r="O1267" i="6"/>
  <c r="O1268" i="6"/>
  <c r="O1269" i="6"/>
  <c r="O1270" i="6"/>
  <c r="W1270" i="6" s="1" a="1"/>
  <c r="W1270" i="6" s="1"/>
  <c r="O1271" i="6"/>
  <c r="O1272" i="6"/>
  <c r="O1273" i="6"/>
  <c r="O1274" i="6"/>
  <c r="O1275" i="6"/>
  <c r="O1276" i="6"/>
  <c r="O1277" i="6"/>
  <c r="O1278" i="6"/>
  <c r="W1278" i="6" s="1" a="1"/>
  <c r="W1278" i="6" s="1"/>
  <c r="O1279" i="6"/>
  <c r="O1280" i="6"/>
  <c r="O1281" i="6"/>
  <c r="O1282" i="6"/>
  <c r="O1283" i="6"/>
  <c r="O1284" i="6"/>
  <c r="O1285" i="6"/>
  <c r="O1286" i="6"/>
  <c r="W1286" i="6" s="1" a="1"/>
  <c r="W1286" i="6" s="1"/>
  <c r="O1287" i="6"/>
  <c r="O1288" i="6"/>
  <c r="O1289" i="6"/>
  <c r="O1290" i="6"/>
  <c r="W1290" i="6" s="1" a="1"/>
  <c r="W1290" i="6" s="1"/>
  <c r="O1291" i="6"/>
  <c r="W1291" i="6" s="1" a="1"/>
  <c r="W1291" i="6" s="1"/>
  <c r="O1292" i="6"/>
  <c r="O1293" i="6"/>
  <c r="O1294" i="6"/>
  <c r="O1295" i="6"/>
  <c r="O1296" i="6"/>
  <c r="O1297" i="6"/>
  <c r="W1297" i="6" s="1" a="1"/>
  <c r="W1297" i="6" s="1"/>
  <c r="O1298" i="6"/>
  <c r="O1299" i="6"/>
  <c r="W1299" i="6" s="1" a="1"/>
  <c r="W1299" i="6" s="1"/>
  <c r="O1300" i="6"/>
  <c r="O1301" i="6"/>
  <c r="O1302" i="6"/>
  <c r="W1302" i="6" s="1" a="1"/>
  <c r="W1302" i="6" s="1"/>
  <c r="O1303" i="6"/>
  <c r="O1304" i="6"/>
  <c r="O1305" i="6"/>
  <c r="W1305" i="6" s="1" a="1"/>
  <c r="W1305" i="6" s="1"/>
  <c r="O1306" i="6"/>
  <c r="O1307" i="6"/>
  <c r="W1307" i="6" s="1" a="1"/>
  <c r="W1307" i="6" s="1"/>
  <c r="O1308" i="6"/>
  <c r="O1309" i="6"/>
  <c r="O1310" i="6"/>
  <c r="W1310" i="6" s="1" a="1"/>
  <c r="W1310" i="6" s="1"/>
  <c r="O1311" i="6"/>
  <c r="O1312" i="6"/>
  <c r="O1313" i="6"/>
  <c r="W1313" i="6" s="1" a="1"/>
  <c r="W1313" i="6" s="1"/>
  <c r="O1314" i="6"/>
  <c r="W1314" i="6" s="1" a="1"/>
  <c r="W1314" i="6" s="1"/>
  <c r="O1315" i="6"/>
  <c r="O1316" i="6"/>
  <c r="O1317" i="6"/>
  <c r="O1318" i="6"/>
  <c r="W1318" i="6" s="1" a="1"/>
  <c r="W1318" i="6" s="1"/>
  <c r="O1319" i="6"/>
  <c r="O1320" i="6"/>
  <c r="O1321" i="6"/>
  <c r="W1321" i="6" s="1" a="1"/>
  <c r="W1321" i="6" s="1"/>
  <c r="O1322" i="6"/>
  <c r="O1323" i="6"/>
  <c r="W1323" i="6" s="1" a="1"/>
  <c r="W1323" i="6" s="1"/>
  <c r="O1324" i="6"/>
  <c r="O1325" i="6"/>
  <c r="O1326" i="6"/>
  <c r="W1326" i="6" s="1" a="1"/>
  <c r="W1326" i="6" s="1"/>
  <c r="O1327" i="6"/>
  <c r="O1328" i="6"/>
  <c r="O1329" i="6"/>
  <c r="W1329" i="6" s="1" a="1"/>
  <c r="W1329" i="6" s="1"/>
  <c r="O1330" i="6"/>
  <c r="O1331" i="6"/>
  <c r="W1331" i="6" s="1" a="1"/>
  <c r="W1331" i="6" s="1"/>
  <c r="O1332" i="6"/>
  <c r="O1333" i="6"/>
  <c r="O1334" i="6"/>
  <c r="W1334" i="6" s="1" a="1"/>
  <c r="W1334" i="6" s="1"/>
  <c r="O1335" i="6"/>
  <c r="O1336" i="6"/>
  <c r="O1337" i="6"/>
  <c r="O1338" i="6"/>
  <c r="W1338" i="6" s="1" a="1"/>
  <c r="W1338" i="6" s="1"/>
  <c r="O1339" i="6"/>
  <c r="O1340" i="6"/>
  <c r="O1341" i="6"/>
  <c r="O1342" i="6"/>
  <c r="W1342" i="6" s="1" a="1"/>
  <c r="W1342" i="6" s="1"/>
  <c r="O1343" i="6"/>
  <c r="O1344" i="6"/>
  <c r="O1345" i="6"/>
  <c r="O1346" i="6"/>
  <c r="O1347" i="6"/>
  <c r="O1348" i="6"/>
  <c r="O1349" i="6"/>
  <c r="O1350" i="6"/>
  <c r="W1350" i="6" s="1" a="1"/>
  <c r="W1350" i="6" s="1"/>
  <c r="O1351" i="6"/>
  <c r="O1352" i="6"/>
  <c r="O1353" i="6"/>
  <c r="O1354" i="6"/>
  <c r="O1355" i="6"/>
  <c r="W1355" i="6" s="1" a="1"/>
  <c r="W1355" i="6" s="1"/>
  <c r="O1356" i="6"/>
  <c r="O1357" i="6"/>
  <c r="O1358" i="6"/>
  <c r="O1359" i="6"/>
  <c r="O1360" i="6"/>
  <c r="O1361" i="6"/>
  <c r="W1361" i="6" s="1" a="1"/>
  <c r="W1361" i="6" s="1"/>
  <c r="O1362" i="6"/>
  <c r="O1363" i="6"/>
  <c r="W1363" i="6" s="1" a="1"/>
  <c r="W1363" i="6" s="1"/>
  <c r="O1364" i="6"/>
  <c r="O1365" i="6"/>
  <c r="O1366" i="6"/>
  <c r="W1366" i="6" s="1" a="1"/>
  <c r="W1366" i="6" s="1"/>
  <c r="O1367" i="6"/>
  <c r="O1368" i="6"/>
  <c r="O1369" i="6"/>
  <c r="W1369" i="6" s="1" a="1"/>
  <c r="W1369" i="6" s="1"/>
  <c r="O1370" i="6"/>
  <c r="O1371" i="6"/>
  <c r="O1372" i="6"/>
  <c r="O1373" i="6"/>
  <c r="O1374" i="6"/>
  <c r="W1374" i="6" s="1" a="1"/>
  <c r="W1374" i="6" s="1"/>
  <c r="O1375" i="6"/>
  <c r="O1376" i="6"/>
  <c r="O1377" i="6"/>
  <c r="W1377" i="6" s="1" a="1"/>
  <c r="W1377" i="6" s="1"/>
  <c r="O1378" i="6"/>
  <c r="W1378" i="6" s="1" a="1"/>
  <c r="W1378" i="6" s="1"/>
  <c r="O1379" i="6"/>
  <c r="O1380" i="6"/>
  <c r="O1381" i="6"/>
  <c r="O1382" i="6"/>
  <c r="W1382" i="6" s="1" a="1"/>
  <c r="W1382" i="6" s="1"/>
  <c r="O1383" i="6"/>
  <c r="O1384" i="6"/>
  <c r="O1385" i="6"/>
  <c r="W1385" i="6" s="1" a="1"/>
  <c r="W1385" i="6" s="1"/>
  <c r="O1386" i="6"/>
  <c r="O1387" i="6"/>
  <c r="W1387" i="6" s="1" a="1"/>
  <c r="W1387" i="6" s="1"/>
  <c r="O1388" i="6"/>
  <c r="O1389" i="6"/>
  <c r="O1390" i="6"/>
  <c r="W1390" i="6" s="1" a="1"/>
  <c r="W1390" i="6" s="1"/>
  <c r="O1391" i="6"/>
  <c r="O1392" i="6"/>
  <c r="O1393" i="6"/>
  <c r="W1393" i="6" s="1" a="1"/>
  <c r="W1393" i="6" s="1"/>
  <c r="O1394" i="6"/>
  <c r="O1395" i="6"/>
  <c r="W1395" i="6" s="1" a="1"/>
  <c r="W1395" i="6" s="1"/>
  <c r="O1396" i="6"/>
  <c r="O1397" i="6"/>
  <c r="O1398" i="6"/>
  <c r="O1399" i="6"/>
  <c r="O1400" i="6"/>
  <c r="O1401" i="6"/>
  <c r="W1401" i="6" s="1" a="1"/>
  <c r="W1401" i="6" s="1"/>
  <c r="O1402" i="6"/>
  <c r="O1403" i="6"/>
  <c r="O1404" i="6"/>
  <c r="O1405" i="6"/>
  <c r="O1406" i="6"/>
  <c r="W1406" i="6" s="1" a="1"/>
  <c r="W1406" i="6" s="1"/>
  <c r="O1407" i="6"/>
  <c r="O1408" i="6"/>
  <c r="O1409" i="6"/>
  <c r="W1409" i="6" s="1" a="1"/>
  <c r="W1409" i="6" s="1"/>
  <c r="O1410" i="6"/>
  <c r="O1411" i="6"/>
  <c r="O1412" i="6"/>
  <c r="O1413" i="6"/>
  <c r="O1414" i="6"/>
  <c r="W1414" i="6" s="1" a="1"/>
  <c r="W1414" i="6" s="1"/>
  <c r="O1415" i="6"/>
  <c r="O1416" i="6"/>
  <c r="O1417" i="6"/>
  <c r="W1417" i="6" s="1" a="1"/>
  <c r="W1417" i="6" s="1"/>
  <c r="O1418" i="6"/>
  <c r="W1418" i="6" s="1" a="1"/>
  <c r="W1418" i="6" s="1"/>
  <c r="O1419" i="6"/>
  <c r="W1419" i="6" s="1" a="1"/>
  <c r="W1419" i="6" s="1"/>
  <c r="O1420" i="6"/>
  <c r="O1421" i="6"/>
  <c r="O1422" i="6"/>
  <c r="O1423" i="6"/>
  <c r="O1424" i="6"/>
  <c r="O1425" i="6"/>
  <c r="W1425" i="6" s="1" a="1"/>
  <c r="W1425" i="6" s="1"/>
  <c r="O1426" i="6"/>
  <c r="O1427" i="6"/>
  <c r="W1427" i="6" s="1" a="1"/>
  <c r="W1427" i="6" s="1"/>
  <c r="O1428" i="6"/>
  <c r="O1429" i="6"/>
  <c r="O1430" i="6"/>
  <c r="W1430" i="6" s="1" a="1"/>
  <c r="W1430" i="6" s="1"/>
  <c r="O1431" i="6"/>
  <c r="O1432" i="6"/>
  <c r="O1433" i="6"/>
  <c r="W1433" i="6" s="1" a="1"/>
  <c r="W1433" i="6" s="1"/>
  <c r="O1434" i="6"/>
  <c r="O1435" i="6"/>
  <c r="W1435" i="6" s="1" a="1"/>
  <c r="W1435" i="6" s="1"/>
  <c r="O1436" i="6"/>
  <c r="O1437" i="6"/>
  <c r="O1438" i="6"/>
  <c r="W1438" i="6" s="1" a="1"/>
  <c r="W1438" i="6" s="1"/>
  <c r="O1439" i="6"/>
  <c r="O1440" i="6"/>
  <c r="O1441" i="6"/>
  <c r="W1441" i="6" s="1" a="1"/>
  <c r="W1441" i="6" s="1"/>
  <c r="O1442" i="6"/>
  <c r="O1443" i="6"/>
  <c r="O1444" i="6"/>
  <c r="O1445" i="6"/>
  <c r="O1446" i="6"/>
  <c r="W1446" i="6" s="1" a="1"/>
  <c r="W1446" i="6" s="1"/>
  <c r="O1447" i="6"/>
  <c r="O1448" i="6"/>
  <c r="O1449" i="6"/>
  <c r="W1449" i="6" s="1" a="1"/>
  <c r="W1449" i="6" s="1"/>
  <c r="O1450" i="6"/>
  <c r="O1451" i="6"/>
  <c r="W1451" i="6" s="1" a="1"/>
  <c r="W1451" i="6" s="1"/>
  <c r="O1452" i="6"/>
  <c r="O1453" i="6"/>
  <c r="O1454" i="6"/>
  <c r="W1454" i="6" s="1" a="1"/>
  <c r="W1454" i="6" s="1"/>
  <c r="O1455" i="6"/>
  <c r="O1456" i="6"/>
  <c r="O1457" i="6"/>
  <c r="O1458" i="6"/>
  <c r="O1459" i="6"/>
  <c r="W1459" i="6" s="1" a="1"/>
  <c r="W1459" i="6" s="1"/>
  <c r="O1460" i="6"/>
  <c r="O1461" i="6"/>
  <c r="O1462" i="6"/>
  <c r="W1462" i="6" s="1" a="1"/>
  <c r="W1462" i="6" s="1"/>
  <c r="O1463" i="6"/>
  <c r="O1464" i="6"/>
  <c r="O1465" i="6"/>
  <c r="W1465" i="6" s="1" a="1"/>
  <c r="W1465" i="6" s="1"/>
  <c r="O1466" i="6"/>
  <c r="O1467" i="6"/>
  <c r="O1468" i="6"/>
  <c r="O1469" i="6"/>
  <c r="O1470" i="6"/>
  <c r="W1470" i="6" s="1" a="1"/>
  <c r="W1470" i="6" s="1"/>
  <c r="O262" i="6"/>
  <c r="O263" i="6"/>
  <c r="O264" i="6"/>
  <c r="W264" i="6" s="1" a="1"/>
  <c r="W264" i="6" s="1"/>
  <c r="O265" i="6"/>
  <c r="O266" i="6"/>
  <c r="O267" i="6"/>
  <c r="O268" i="6"/>
  <c r="O269" i="6"/>
  <c r="O270" i="6"/>
  <c r="O271" i="6"/>
  <c r="O272" i="6"/>
  <c r="W272" i="6" s="1" a="1"/>
  <c r="W272" i="6" s="1"/>
  <c r="O273" i="6"/>
  <c r="O274" i="6"/>
  <c r="O275" i="6"/>
  <c r="O276" i="6"/>
  <c r="O277" i="6"/>
  <c r="O278" i="6"/>
  <c r="O279" i="6"/>
  <c r="O280" i="6"/>
  <c r="W280" i="6" s="1" a="1"/>
  <c r="W280" i="6" s="1"/>
  <c r="O281" i="6"/>
  <c r="O282" i="6"/>
  <c r="O283" i="6"/>
  <c r="O284" i="6"/>
  <c r="O285" i="6"/>
  <c r="W285" i="6" s="1" a="1"/>
  <c r="W285" i="6" s="1"/>
  <c r="O286" i="6"/>
  <c r="O287" i="6"/>
  <c r="O288" i="6"/>
  <c r="O289" i="6"/>
  <c r="O290" i="6"/>
  <c r="W290" i="6" s="1" a="1"/>
  <c r="W290" i="6" s="1"/>
  <c r="O291" i="6"/>
  <c r="O292" i="6"/>
  <c r="O293" i="6"/>
  <c r="W293" i="6" s="1" a="1"/>
  <c r="W293" i="6" s="1"/>
  <c r="O294" i="6"/>
  <c r="O295" i="6"/>
  <c r="O296" i="6"/>
  <c r="W296" i="6" s="1" a="1"/>
  <c r="W296" i="6" s="1"/>
  <c r="O297" i="6"/>
  <c r="O298" i="6"/>
  <c r="O299" i="6"/>
  <c r="O300" i="6"/>
  <c r="O301" i="6"/>
  <c r="W301" i="6" s="1" a="1"/>
  <c r="W301" i="6" s="1"/>
  <c r="O302" i="6"/>
  <c r="O303" i="6"/>
  <c r="O304" i="6"/>
  <c r="O305" i="6"/>
  <c r="O306" i="6"/>
  <c r="W306" i="6" s="1" a="1"/>
  <c r="W306" i="6" s="1"/>
  <c r="O307" i="6"/>
  <c r="O308" i="6"/>
  <c r="O309" i="6"/>
  <c r="W309" i="6" s="1" a="1"/>
  <c r="W309" i="6" s="1"/>
  <c r="O310" i="6"/>
  <c r="O311" i="6"/>
  <c r="O312" i="6"/>
  <c r="W312" i="6" s="1" a="1"/>
  <c r="W312" i="6" s="1"/>
  <c r="O313" i="6"/>
  <c r="O314" i="6"/>
  <c r="W314" i="6" s="1" a="1"/>
  <c r="W314" i="6" s="1"/>
  <c r="O315" i="6"/>
  <c r="O316" i="6"/>
  <c r="O317" i="6"/>
  <c r="W317" i="6" s="1" a="1"/>
  <c r="W317" i="6" s="1"/>
  <c r="O318" i="6"/>
  <c r="O319" i="6"/>
  <c r="O320" i="6"/>
  <c r="W320" i="6" s="1" a="1"/>
  <c r="W320" i="6" s="1"/>
  <c r="O321" i="6"/>
  <c r="O322" i="6"/>
  <c r="O323" i="6"/>
  <c r="O324" i="6"/>
  <c r="O325" i="6"/>
  <c r="W325" i="6" s="1" a="1"/>
  <c r="W325" i="6" s="1"/>
  <c r="O326" i="6"/>
  <c r="O327" i="6"/>
  <c r="O328" i="6"/>
  <c r="W328" i="6" s="1" a="1"/>
  <c r="W328" i="6" s="1"/>
  <c r="O329" i="6"/>
  <c r="O330" i="6"/>
  <c r="O331" i="6"/>
  <c r="O332" i="6"/>
  <c r="O333" i="6"/>
  <c r="O334" i="6"/>
  <c r="O335" i="6"/>
  <c r="O336" i="6"/>
  <c r="W336" i="6" s="1" a="1"/>
  <c r="W336" i="6" s="1"/>
  <c r="O337" i="6"/>
  <c r="O338" i="6"/>
  <c r="O339" i="6"/>
  <c r="O340" i="6"/>
  <c r="O341" i="6"/>
  <c r="O342" i="6"/>
  <c r="O343" i="6"/>
  <c r="O344" i="6"/>
  <c r="W344" i="6" s="1" a="1"/>
  <c r="W344" i="6" s="1"/>
  <c r="O345" i="6"/>
  <c r="O346" i="6"/>
  <c r="W346" i="6" s="1" a="1"/>
  <c r="W346" i="6" s="1"/>
  <c r="O347" i="6"/>
  <c r="O348" i="6"/>
  <c r="O349" i="6"/>
  <c r="W349" i="6" s="1" a="1"/>
  <c r="W349" i="6" s="1"/>
  <c r="O350" i="6"/>
  <c r="O351" i="6"/>
  <c r="O352" i="6"/>
  <c r="W352" i="6" s="1" a="1"/>
  <c r="W352" i="6" s="1"/>
  <c r="O353" i="6"/>
  <c r="O354" i="6"/>
  <c r="W354" i="6" s="1" a="1"/>
  <c r="W354" i="6" s="1"/>
  <c r="O355" i="6"/>
  <c r="O356" i="6"/>
  <c r="O357" i="6"/>
  <c r="W357" i="6" s="1" a="1"/>
  <c r="W357" i="6" s="1"/>
  <c r="O358" i="6"/>
  <c r="O359" i="6"/>
  <c r="O360" i="6"/>
  <c r="W360" i="6" s="1" a="1"/>
  <c r="W360" i="6" s="1"/>
  <c r="O361" i="6"/>
  <c r="O362" i="6"/>
  <c r="O363" i="6"/>
  <c r="O364" i="6"/>
  <c r="O365" i="6"/>
  <c r="W365" i="6" s="1" a="1"/>
  <c r="W365" i="6" s="1"/>
  <c r="O366" i="6"/>
  <c r="O367" i="6"/>
  <c r="O368" i="6"/>
  <c r="W368" i="6" s="1" a="1"/>
  <c r="W368" i="6" s="1"/>
  <c r="O369" i="6"/>
  <c r="O370" i="6"/>
  <c r="W370" i="6" s="1" a="1"/>
  <c r="W370" i="6" s="1"/>
  <c r="O371" i="6"/>
  <c r="O372" i="6"/>
  <c r="O373" i="6"/>
  <c r="W373" i="6" s="1" a="1"/>
  <c r="W373" i="6" s="1"/>
  <c r="O374" i="6"/>
  <c r="O375" i="6"/>
  <c r="O376" i="6"/>
  <c r="W376" i="6" s="1" a="1"/>
  <c r="W376" i="6" s="1"/>
  <c r="O377" i="6"/>
  <c r="O378" i="6"/>
  <c r="O379" i="6"/>
  <c r="O380" i="6"/>
  <c r="O381" i="6"/>
  <c r="W381" i="6" s="1" a="1"/>
  <c r="W381" i="6" s="1"/>
  <c r="O382" i="6"/>
  <c r="O383" i="6"/>
  <c r="O384" i="6"/>
  <c r="W384" i="6" s="1" a="1"/>
  <c r="W384" i="6" s="1"/>
  <c r="O385" i="6"/>
  <c r="O386" i="6"/>
  <c r="O387" i="6"/>
  <c r="O388" i="6"/>
  <c r="O389" i="6"/>
  <c r="O390" i="6"/>
  <c r="O391" i="6"/>
  <c r="O392" i="6"/>
  <c r="W392" i="6" s="1" a="1"/>
  <c r="W392" i="6" s="1"/>
  <c r="O393" i="6"/>
  <c r="O394" i="6"/>
  <c r="O395" i="6"/>
  <c r="O396" i="6"/>
  <c r="O397" i="6"/>
  <c r="O398" i="6"/>
  <c r="O399" i="6"/>
  <c r="O400" i="6"/>
  <c r="W400" i="6" s="1" a="1"/>
  <c r="W400" i="6" s="1"/>
  <c r="O401" i="6"/>
  <c r="O402" i="6"/>
  <c r="W402" i="6" s="1" a="1"/>
  <c r="W402" i="6" s="1"/>
  <c r="O403" i="6"/>
  <c r="O404" i="6"/>
  <c r="O405" i="6"/>
  <c r="W405" i="6" s="1" a="1"/>
  <c r="W405" i="6" s="1"/>
  <c r="O406" i="6"/>
  <c r="O407" i="6"/>
  <c r="O408" i="6"/>
  <c r="W408" i="6" s="1" a="1"/>
  <c r="W408" i="6" s="1"/>
  <c r="O409" i="6"/>
  <c r="O410" i="6"/>
  <c r="O411" i="6"/>
  <c r="O412" i="6"/>
  <c r="O413" i="6"/>
  <c r="W413" i="6" s="1" a="1"/>
  <c r="W413" i="6" s="1"/>
  <c r="O414" i="6"/>
  <c r="O415" i="6"/>
  <c r="O416" i="6"/>
  <c r="W416" i="6" s="1" a="1"/>
  <c r="W416" i="6" s="1"/>
  <c r="O417" i="6"/>
  <c r="O418" i="6"/>
  <c r="W418" i="6" s="1" a="1"/>
  <c r="W418" i="6" s="1"/>
  <c r="O419" i="6"/>
  <c r="O420" i="6"/>
  <c r="O421" i="6"/>
  <c r="W421" i="6" s="1" a="1"/>
  <c r="W421" i="6" s="1"/>
  <c r="O422" i="6"/>
  <c r="O423" i="6"/>
  <c r="O424" i="6"/>
  <c r="W424" i="6" s="1" a="1"/>
  <c r="W424" i="6" s="1"/>
  <c r="O425" i="6"/>
  <c r="O426" i="6"/>
  <c r="O427" i="6"/>
  <c r="O428" i="6"/>
  <c r="O429" i="6"/>
  <c r="W429" i="6" s="1" a="1"/>
  <c r="W429" i="6" s="1"/>
  <c r="O430" i="6"/>
  <c r="O431" i="6"/>
  <c r="O432" i="6"/>
  <c r="W432" i="6" s="1" a="1"/>
  <c r="W432" i="6" s="1"/>
  <c r="O433" i="6"/>
  <c r="O434" i="6"/>
  <c r="O435" i="6"/>
  <c r="O436" i="6"/>
  <c r="O437" i="6"/>
  <c r="W437" i="6" s="1" a="1"/>
  <c r="W437" i="6" s="1"/>
  <c r="O438" i="6"/>
  <c r="O439" i="6"/>
  <c r="O440" i="6"/>
  <c r="W440" i="6" s="1" a="1"/>
  <c r="W440" i="6" s="1"/>
  <c r="O441" i="6"/>
  <c r="O442" i="6"/>
  <c r="W442" i="6" s="1" a="1"/>
  <c r="W442" i="6" s="1"/>
  <c r="O443" i="6"/>
  <c r="O444" i="6"/>
  <c r="O445" i="6"/>
  <c r="W445" i="6" s="1" a="1"/>
  <c r="W445" i="6" s="1"/>
  <c r="O446" i="6"/>
  <c r="O447" i="6"/>
  <c r="O448" i="6"/>
  <c r="W448" i="6" s="1" a="1"/>
  <c r="W448" i="6" s="1"/>
  <c r="O449" i="6"/>
  <c r="O450" i="6"/>
  <c r="O451" i="6"/>
  <c r="O452" i="6"/>
  <c r="O453" i="6"/>
  <c r="O454" i="6"/>
  <c r="O455" i="6"/>
  <c r="O456" i="6"/>
  <c r="W456" i="6" s="1" a="1"/>
  <c r="W456" i="6" s="1"/>
  <c r="O457" i="6"/>
  <c r="O458" i="6"/>
  <c r="O459" i="6"/>
  <c r="O460" i="6"/>
  <c r="O461" i="6"/>
  <c r="O462" i="6"/>
  <c r="O463" i="6"/>
  <c r="O464" i="6"/>
  <c r="W464" i="6" s="1" a="1"/>
  <c r="W464" i="6" s="1"/>
  <c r="O465" i="6"/>
  <c r="O466" i="6"/>
  <c r="W466" i="6" s="1" a="1"/>
  <c r="W466" i="6" s="1"/>
  <c r="O467" i="6"/>
  <c r="O468" i="6"/>
  <c r="O469" i="6"/>
  <c r="W469" i="6" s="1" a="1"/>
  <c r="W469" i="6" s="1"/>
  <c r="O470" i="6"/>
  <c r="O471" i="6"/>
  <c r="O472" i="6"/>
  <c r="W472" i="6" s="1" a="1"/>
  <c r="W472" i="6" s="1"/>
  <c r="O473" i="6"/>
  <c r="O474" i="6"/>
  <c r="W474" i="6" s="1" a="1"/>
  <c r="W474" i="6" s="1"/>
  <c r="O475" i="6"/>
  <c r="O476" i="6"/>
  <c r="O477" i="6"/>
  <c r="O478" i="6"/>
  <c r="O479" i="6"/>
  <c r="O480" i="6"/>
  <c r="W480" i="6" s="1" a="1"/>
  <c r="W480" i="6" s="1"/>
  <c r="O481" i="6"/>
  <c r="O482" i="6"/>
  <c r="W482" i="6" s="1" a="1"/>
  <c r="W482" i="6" s="1"/>
  <c r="O483" i="6"/>
  <c r="O484" i="6"/>
  <c r="O485" i="6"/>
  <c r="O486" i="6"/>
  <c r="O487" i="6"/>
  <c r="O488" i="6"/>
  <c r="W488" i="6" s="1" a="1"/>
  <c r="W488" i="6" s="1"/>
  <c r="O489" i="6"/>
  <c r="O490" i="6"/>
  <c r="O491" i="6"/>
  <c r="O492" i="6"/>
  <c r="O493" i="6"/>
  <c r="O494" i="6"/>
  <c r="O495" i="6"/>
  <c r="O496" i="6"/>
  <c r="O497" i="6"/>
  <c r="O498" i="6"/>
  <c r="O499" i="6"/>
  <c r="O500" i="6"/>
  <c r="O501" i="6"/>
  <c r="W501" i="6" s="1" a="1"/>
  <c r="W501" i="6" s="1"/>
  <c r="O502" i="6"/>
  <c r="O503" i="6"/>
  <c r="O504" i="6"/>
  <c r="W504" i="6" s="1" a="1"/>
  <c r="W504" i="6" s="1"/>
  <c r="O505" i="6"/>
  <c r="O506" i="6"/>
  <c r="W506" i="6" s="1" a="1"/>
  <c r="W506" i="6" s="1"/>
  <c r="O507" i="6"/>
  <c r="O508" i="6"/>
  <c r="O509" i="6"/>
  <c r="O510" i="6"/>
  <c r="O511" i="6"/>
  <c r="O512" i="6"/>
  <c r="W512" i="6" s="1" a="1"/>
  <c r="W512" i="6" s="1"/>
  <c r="O513" i="6"/>
  <c r="O514" i="6"/>
  <c r="O515" i="6"/>
  <c r="O516" i="6"/>
  <c r="O517" i="6"/>
  <c r="O518" i="6"/>
  <c r="O519" i="6"/>
  <c r="O520" i="6"/>
  <c r="W520" i="6" s="1" a="1"/>
  <c r="W520" i="6" s="1"/>
  <c r="O521" i="6"/>
  <c r="O522" i="6"/>
  <c r="O523" i="6"/>
  <c r="O524" i="6"/>
  <c r="O525" i="6"/>
  <c r="O526" i="6"/>
  <c r="O527" i="6"/>
  <c r="O528" i="6"/>
  <c r="W528" i="6" s="1" a="1"/>
  <c r="W528" i="6" s="1"/>
  <c r="O529" i="6"/>
  <c r="O530" i="6"/>
  <c r="O531" i="6"/>
  <c r="O532" i="6"/>
  <c r="O533" i="6"/>
  <c r="W533" i="6" s="1" a="1"/>
  <c r="W533" i="6" s="1"/>
  <c r="O534" i="6"/>
  <c r="O535" i="6"/>
  <c r="O536" i="6"/>
  <c r="W536" i="6" s="1" a="1"/>
  <c r="W536" i="6" s="1"/>
  <c r="O537" i="6"/>
  <c r="O538" i="6"/>
  <c r="O539" i="6"/>
  <c r="O540" i="6"/>
  <c r="O541" i="6"/>
  <c r="O542" i="6"/>
  <c r="O543" i="6"/>
  <c r="O544" i="6"/>
  <c r="W544" i="6" s="1" a="1"/>
  <c r="W544" i="6" s="1"/>
  <c r="O545" i="6"/>
  <c r="O546" i="6"/>
  <c r="W546" i="6" s="1" a="1"/>
  <c r="W546" i="6" s="1"/>
  <c r="O547" i="6"/>
  <c r="O548" i="6"/>
  <c r="O549" i="6"/>
  <c r="W549" i="6" s="1" a="1"/>
  <c r="W549" i="6" s="1"/>
  <c r="O550" i="6"/>
  <c r="O551" i="6"/>
  <c r="O552" i="6"/>
  <c r="W552" i="6" s="1" a="1"/>
  <c r="W552" i="6" s="1"/>
  <c r="O553" i="6"/>
  <c r="O554" i="6"/>
  <c r="O555" i="6"/>
  <c r="O556" i="6"/>
  <c r="O557" i="6"/>
  <c r="O558" i="6"/>
  <c r="O559" i="6"/>
  <c r="O560" i="6"/>
  <c r="W560" i="6" s="1" a="1"/>
  <c r="W560" i="6" s="1"/>
  <c r="O561" i="6"/>
  <c r="O562" i="6"/>
  <c r="W562" i="6" s="1" a="1"/>
  <c r="W562" i="6" s="1"/>
  <c r="O563" i="6"/>
  <c r="O564" i="6"/>
  <c r="O565" i="6"/>
  <c r="O566" i="6"/>
  <c r="O567" i="6"/>
  <c r="O568" i="6"/>
  <c r="W568" i="6" s="1" a="1"/>
  <c r="W568" i="6" s="1"/>
  <c r="O569" i="6"/>
  <c r="O570" i="6"/>
  <c r="O571" i="6"/>
  <c r="O572" i="6"/>
  <c r="O573" i="6"/>
  <c r="O574" i="6"/>
  <c r="O575" i="6"/>
  <c r="O576" i="6"/>
  <c r="W576" i="6" s="1" a="1"/>
  <c r="W576" i="6" s="1"/>
  <c r="O577" i="6"/>
  <c r="O578" i="6"/>
  <c r="W578" i="6" s="1" a="1"/>
  <c r="W578" i="6" s="1"/>
  <c r="O579" i="6"/>
  <c r="O580" i="6"/>
  <c r="O581" i="6"/>
  <c r="O582" i="6"/>
  <c r="O583" i="6"/>
  <c r="O584" i="6"/>
  <c r="W584" i="6" s="1" a="1"/>
  <c r="W584" i="6" s="1"/>
  <c r="O585" i="6"/>
  <c r="O586" i="6"/>
  <c r="W586" i="6" s="1" a="1"/>
  <c r="W586" i="6" s="1"/>
  <c r="O587" i="6"/>
  <c r="O588" i="6"/>
  <c r="O589" i="6"/>
  <c r="O590" i="6"/>
  <c r="O591" i="6"/>
  <c r="O592" i="6"/>
  <c r="W592" i="6" s="1" a="1"/>
  <c r="W592" i="6" s="1"/>
  <c r="O593" i="6"/>
  <c r="O594" i="6"/>
  <c r="W594" i="6" s="1" a="1"/>
  <c r="W594" i="6" s="1"/>
  <c r="O595" i="6"/>
  <c r="O596" i="6"/>
  <c r="O597" i="6"/>
  <c r="W597" i="6" s="1" a="1"/>
  <c r="W597" i="6" s="1"/>
  <c r="O598" i="6"/>
  <c r="O599" i="6"/>
  <c r="O600" i="6"/>
  <c r="W600" i="6" s="1" a="1"/>
  <c r="W600" i="6" s="1"/>
  <c r="O601" i="6"/>
  <c r="O602" i="6"/>
  <c r="W602" i="6" s="1" a="1"/>
  <c r="W602" i="6" s="1"/>
  <c r="O603" i="6"/>
  <c r="O604" i="6"/>
  <c r="O605" i="6"/>
  <c r="O606" i="6"/>
  <c r="O607" i="6"/>
  <c r="O608" i="6"/>
  <c r="W608" i="6" s="1" a="1"/>
  <c r="W608" i="6" s="1"/>
  <c r="O609" i="6"/>
  <c r="O610" i="6"/>
  <c r="W610" i="6" s="1" a="1"/>
  <c r="W610" i="6" s="1"/>
  <c r="O611" i="6"/>
  <c r="O612" i="6"/>
  <c r="O613" i="6"/>
  <c r="W613" i="6" s="1" a="1"/>
  <c r="W613" i="6" s="1"/>
  <c r="O614" i="6"/>
  <c r="O615" i="6"/>
  <c r="O616" i="6"/>
  <c r="W616" i="6" s="1" a="1"/>
  <c r="W616" i="6" s="1"/>
  <c r="O617" i="6"/>
  <c r="O618" i="6"/>
  <c r="W618" i="6" s="1" a="1"/>
  <c r="W618" i="6" s="1"/>
  <c r="O619" i="6"/>
  <c r="O620" i="6"/>
  <c r="O621" i="6"/>
  <c r="O622" i="6"/>
  <c r="O623" i="6"/>
  <c r="O624" i="6"/>
  <c r="W624" i="6" s="1" a="1"/>
  <c r="W624" i="6" s="1"/>
  <c r="O625" i="6"/>
  <c r="O626" i="6"/>
  <c r="W626" i="6" s="1" a="1"/>
  <c r="W626" i="6" s="1"/>
  <c r="O627" i="6"/>
  <c r="O628" i="6"/>
  <c r="O629" i="6"/>
  <c r="W629" i="6" s="1" a="1"/>
  <c r="W629" i="6" s="1"/>
  <c r="O630" i="6"/>
  <c r="O631" i="6"/>
  <c r="O632" i="6"/>
  <c r="W632" i="6" s="1" a="1"/>
  <c r="W632" i="6" s="1"/>
  <c r="O633" i="6"/>
  <c r="O634" i="6"/>
  <c r="W634" i="6" s="1" a="1"/>
  <c r="W634" i="6" s="1"/>
  <c r="O635" i="6"/>
  <c r="O636" i="6"/>
  <c r="O637" i="6"/>
  <c r="O638" i="6"/>
  <c r="O639" i="6"/>
  <c r="O640" i="6"/>
  <c r="W640" i="6" s="1" a="1"/>
  <c r="W640" i="6" s="1"/>
  <c r="O641" i="6"/>
  <c r="O642" i="6"/>
  <c r="W642" i="6" s="1" a="1"/>
  <c r="W642" i="6" s="1"/>
  <c r="O643" i="6"/>
  <c r="O644" i="6"/>
  <c r="O645" i="6"/>
  <c r="O646" i="6"/>
  <c r="O647" i="6"/>
  <c r="O648" i="6"/>
  <c r="W648" i="6" s="1" a="1"/>
  <c r="W648" i="6" s="1"/>
  <c r="O649" i="6"/>
  <c r="O650" i="6"/>
  <c r="W650" i="6" s="1" a="1"/>
  <c r="W650" i="6" s="1"/>
  <c r="O651" i="6"/>
  <c r="O652" i="6"/>
  <c r="O653" i="6"/>
  <c r="O654" i="6"/>
  <c r="O655" i="6"/>
  <c r="O656" i="6"/>
  <c r="W656" i="6" s="1" a="1"/>
  <c r="W656" i="6" s="1"/>
  <c r="O657" i="6"/>
  <c r="O658" i="6"/>
  <c r="W658" i="6" s="1" a="1"/>
  <c r="W658" i="6" s="1"/>
  <c r="O659" i="6"/>
  <c r="O660" i="6"/>
  <c r="O661" i="6"/>
  <c r="W661" i="6" s="1" a="1"/>
  <c r="W661" i="6" s="1"/>
  <c r="O662" i="6"/>
  <c r="O663" i="6"/>
  <c r="O664" i="6"/>
  <c r="W664" i="6" s="1" a="1"/>
  <c r="W664" i="6" s="1"/>
  <c r="O665" i="6"/>
  <c r="O666" i="6"/>
  <c r="W666" i="6" s="1" a="1"/>
  <c r="W666" i="6" s="1"/>
  <c r="O667" i="6"/>
  <c r="O668" i="6"/>
  <c r="O669" i="6"/>
  <c r="W669" i="6" s="1" a="1"/>
  <c r="W669" i="6" s="1"/>
  <c r="O670" i="6"/>
  <c r="O671" i="6"/>
  <c r="O672" i="6"/>
  <c r="W672" i="6" s="1" a="1"/>
  <c r="W672" i="6" s="1"/>
  <c r="O673" i="6"/>
  <c r="O674" i="6"/>
  <c r="W674" i="6" s="1" a="1"/>
  <c r="W674" i="6" s="1"/>
  <c r="O675" i="6"/>
  <c r="O676" i="6"/>
  <c r="O677" i="6"/>
  <c r="W677" i="6" s="1" a="1"/>
  <c r="W677" i="6" s="1"/>
  <c r="O678" i="6"/>
  <c r="O679" i="6"/>
  <c r="O680" i="6"/>
  <c r="W680" i="6" s="1" a="1"/>
  <c r="W680" i="6" s="1"/>
  <c r="O681" i="6"/>
  <c r="O682" i="6"/>
  <c r="W682" i="6" s="1" a="1"/>
  <c r="W682" i="6" s="1"/>
  <c r="O683" i="6"/>
  <c r="O684" i="6"/>
  <c r="O685" i="6"/>
  <c r="W685" i="6" s="1" a="1"/>
  <c r="W685" i="6" s="1"/>
  <c r="O686" i="6"/>
  <c r="O687" i="6"/>
  <c r="O688" i="6"/>
  <c r="W688" i="6" s="1" a="1"/>
  <c r="W688" i="6" s="1"/>
  <c r="O689" i="6"/>
  <c r="O690" i="6"/>
  <c r="W690" i="6" s="1" a="1"/>
  <c r="W690" i="6" s="1"/>
  <c r="O691" i="6"/>
  <c r="O692" i="6"/>
  <c r="O693" i="6"/>
  <c r="W693" i="6" s="1" a="1"/>
  <c r="W693" i="6" s="1"/>
  <c r="O694" i="6"/>
  <c r="O695" i="6"/>
  <c r="O696" i="6"/>
  <c r="O697" i="6"/>
  <c r="O698" i="6"/>
  <c r="W698" i="6" s="1" a="1"/>
  <c r="W698" i="6" s="1"/>
  <c r="O699" i="6"/>
  <c r="O700" i="6"/>
  <c r="O701" i="6"/>
  <c r="W701" i="6" s="1" a="1"/>
  <c r="W701" i="6" s="1"/>
  <c r="O702" i="6"/>
  <c r="O703" i="6"/>
  <c r="O704" i="6"/>
  <c r="W704" i="6" s="1" a="1"/>
  <c r="W704" i="6" s="1"/>
  <c r="O705" i="6"/>
  <c r="O706" i="6"/>
  <c r="W706" i="6" s="1" a="1"/>
  <c r="W706" i="6" s="1"/>
  <c r="O707" i="6"/>
  <c r="O708" i="6"/>
  <c r="O709" i="6"/>
  <c r="O710" i="6"/>
  <c r="O711" i="6"/>
  <c r="O712" i="6"/>
  <c r="W712" i="6" s="1" a="1"/>
  <c r="W712" i="6" s="1"/>
  <c r="O713" i="6"/>
  <c r="O714" i="6"/>
  <c r="W714" i="6" s="1" a="1"/>
  <c r="W714" i="6" s="1"/>
  <c r="O715" i="6"/>
  <c r="O716" i="6"/>
  <c r="O717" i="6"/>
  <c r="O718" i="6"/>
  <c r="O719" i="6"/>
  <c r="O720" i="6"/>
  <c r="W720" i="6" s="1" a="1"/>
  <c r="W720" i="6" s="1"/>
  <c r="O721" i="6"/>
  <c r="O722" i="6"/>
  <c r="W722" i="6" s="1" a="1"/>
  <c r="W722" i="6" s="1"/>
  <c r="O723" i="6"/>
  <c r="O724" i="6"/>
  <c r="O725" i="6"/>
  <c r="W725" i="6" s="1" a="1"/>
  <c r="W725" i="6" s="1"/>
  <c r="O726" i="6"/>
  <c r="O727" i="6"/>
  <c r="O728" i="6"/>
  <c r="W728" i="6" s="1" a="1"/>
  <c r="W728" i="6" s="1"/>
  <c r="O729" i="6"/>
  <c r="O730" i="6"/>
  <c r="W730" i="6" s="1" a="1"/>
  <c r="W730" i="6" s="1"/>
  <c r="O731" i="6"/>
  <c r="O732" i="6"/>
  <c r="O733" i="6"/>
  <c r="O734" i="6"/>
  <c r="O735" i="6"/>
  <c r="O736" i="6"/>
  <c r="W736" i="6" s="1" a="1"/>
  <c r="W736" i="6" s="1"/>
  <c r="O737" i="6"/>
  <c r="O738" i="6"/>
  <c r="W738" i="6" s="1" a="1"/>
  <c r="W738" i="6" s="1"/>
  <c r="O739" i="6"/>
  <c r="O740" i="6"/>
  <c r="O741" i="6"/>
  <c r="W741" i="6" s="1" a="1"/>
  <c r="W741" i="6" s="1"/>
  <c r="O742" i="6"/>
  <c r="O743" i="6"/>
  <c r="O744" i="6"/>
  <c r="W744" i="6" s="1" a="1"/>
  <c r="W744" i="6" s="1"/>
  <c r="O745" i="6"/>
  <c r="O746" i="6"/>
  <c r="W746" i="6" s="1" a="1"/>
  <c r="W746" i="6" s="1"/>
  <c r="O747" i="6"/>
  <c r="O748" i="6"/>
  <c r="O749" i="6"/>
  <c r="W749" i="6" s="1" a="1"/>
  <c r="W749" i="6" s="1"/>
  <c r="O750" i="6"/>
  <c r="O751" i="6"/>
  <c r="O752" i="6"/>
  <c r="W752" i="6" s="1" a="1"/>
  <c r="W752" i="6" s="1"/>
  <c r="O753" i="6"/>
  <c r="O754" i="6"/>
  <c r="W754" i="6" s="1" a="1"/>
  <c r="W754" i="6" s="1"/>
  <c r="O755" i="6"/>
  <c r="O756" i="6"/>
  <c r="O757" i="6"/>
  <c r="W757" i="6" s="1" a="1"/>
  <c r="W757" i="6" s="1"/>
  <c r="O758" i="6"/>
  <c r="O759" i="6"/>
  <c r="O760" i="6"/>
  <c r="W760" i="6" s="1" a="1"/>
  <c r="W760" i="6" s="1"/>
  <c r="O761" i="6"/>
  <c r="O762" i="6"/>
  <c r="W762" i="6" s="1" a="1"/>
  <c r="W762" i="6" s="1"/>
  <c r="O763" i="6"/>
  <c r="O764" i="6"/>
  <c r="O765" i="6"/>
  <c r="W765" i="6" s="1" a="1"/>
  <c r="W765" i="6" s="1"/>
  <c r="O766" i="6"/>
  <c r="O767" i="6"/>
  <c r="O768" i="6"/>
  <c r="W768" i="6" s="1" a="1"/>
  <c r="W768" i="6" s="1"/>
  <c r="O769" i="6"/>
  <c r="O770" i="6"/>
  <c r="W770" i="6" s="1" a="1"/>
  <c r="W770" i="6" s="1"/>
  <c r="O771" i="6"/>
  <c r="O772" i="6"/>
  <c r="O773" i="6"/>
  <c r="O774" i="6"/>
  <c r="O775" i="6"/>
  <c r="O776" i="6"/>
  <c r="W776" i="6" s="1" a="1"/>
  <c r="W776" i="6" s="1"/>
  <c r="O777" i="6"/>
  <c r="O778" i="6"/>
  <c r="W778" i="6" s="1" a="1"/>
  <c r="W778" i="6" s="1"/>
  <c r="O779" i="6"/>
  <c r="O780" i="6"/>
  <c r="O781" i="6"/>
  <c r="O782" i="6"/>
  <c r="O783" i="6"/>
  <c r="O784" i="6"/>
  <c r="W784" i="6" s="1" a="1"/>
  <c r="W784" i="6" s="1"/>
  <c r="O785" i="6"/>
  <c r="O786" i="6"/>
  <c r="W786" i="6" s="1" a="1"/>
  <c r="W786" i="6" s="1"/>
  <c r="O787" i="6"/>
  <c r="O788" i="6"/>
  <c r="O789" i="6"/>
  <c r="W789" i="6" s="1" a="1"/>
  <c r="W789" i="6" s="1"/>
  <c r="O790" i="6"/>
  <c r="O791" i="6"/>
  <c r="O792" i="6"/>
  <c r="W792" i="6" s="1" a="1"/>
  <c r="W792" i="6" s="1"/>
  <c r="O793" i="6"/>
  <c r="O794" i="6"/>
  <c r="W794" i="6" s="1" a="1"/>
  <c r="W794" i="6" s="1"/>
  <c r="O795" i="6"/>
  <c r="O796" i="6"/>
  <c r="O797" i="6"/>
  <c r="O798" i="6"/>
  <c r="O799" i="6"/>
  <c r="O800" i="6"/>
  <c r="W800" i="6" s="1" a="1"/>
  <c r="W800" i="6" s="1"/>
  <c r="O801" i="6"/>
  <c r="O802" i="6"/>
  <c r="W802" i="6" s="1" a="1"/>
  <c r="W802" i="6" s="1"/>
  <c r="O803" i="6"/>
  <c r="O804" i="6"/>
  <c r="O805" i="6"/>
  <c r="W805" i="6" s="1" a="1"/>
  <c r="W805" i="6" s="1"/>
  <c r="O806" i="6"/>
  <c r="O807" i="6"/>
  <c r="O808" i="6"/>
  <c r="O809" i="6"/>
  <c r="O810" i="6"/>
  <c r="W810" i="6" s="1" a="1"/>
  <c r="W810" i="6" s="1"/>
  <c r="O811" i="6"/>
  <c r="O812" i="6"/>
  <c r="O813" i="6"/>
  <c r="W813" i="6" s="1" a="1"/>
  <c r="W813" i="6" s="1"/>
  <c r="O814" i="6"/>
  <c r="O815" i="6"/>
  <c r="O816" i="6"/>
  <c r="O817" i="6"/>
  <c r="O818" i="6"/>
  <c r="W818" i="6" s="1" a="1"/>
  <c r="W818" i="6" s="1"/>
  <c r="O819" i="6"/>
  <c r="O820" i="6"/>
  <c r="O821" i="6"/>
  <c r="O822" i="6"/>
  <c r="O823" i="6"/>
  <c r="O824" i="6"/>
  <c r="O825" i="6"/>
  <c r="O826" i="6"/>
  <c r="W826" i="6" s="1" a="1"/>
  <c r="W826" i="6" s="1"/>
  <c r="O827" i="6"/>
  <c r="O828" i="6"/>
  <c r="O829" i="6"/>
  <c r="W829" i="6" s="1" a="1"/>
  <c r="W829" i="6" s="1"/>
  <c r="O830" i="6"/>
  <c r="O831" i="6"/>
  <c r="O832" i="6"/>
  <c r="O833" i="6"/>
  <c r="O834" i="6"/>
  <c r="W834" i="6" s="1" a="1"/>
  <c r="W834" i="6" s="1"/>
  <c r="O835" i="6"/>
  <c r="O836" i="6"/>
  <c r="O837" i="6"/>
  <c r="O838" i="6"/>
  <c r="O839" i="6"/>
  <c r="O840" i="6"/>
  <c r="O841" i="6"/>
  <c r="O842" i="6"/>
  <c r="W842" i="6" s="1" a="1"/>
  <c r="W842" i="6" s="1"/>
  <c r="O843" i="6"/>
  <c r="O844" i="6"/>
  <c r="O845" i="6"/>
  <c r="O846" i="6"/>
  <c r="O847" i="6"/>
  <c r="O848" i="6"/>
  <c r="O849" i="6"/>
  <c r="O850" i="6"/>
  <c r="W850" i="6" s="1" a="1"/>
  <c r="W850" i="6" s="1"/>
  <c r="O851" i="6"/>
  <c r="O852" i="6"/>
  <c r="O853" i="6"/>
  <c r="W853" i="6" s="1" a="1"/>
  <c r="W853" i="6" s="1"/>
  <c r="O854" i="6"/>
  <c r="O855" i="6"/>
  <c r="O856" i="6"/>
  <c r="O857" i="6"/>
  <c r="O858" i="6"/>
  <c r="W858" i="6" s="1" a="1"/>
  <c r="W858" i="6" s="1"/>
  <c r="O859" i="6"/>
  <c r="O860" i="6"/>
  <c r="O861" i="6"/>
  <c r="O862" i="6"/>
  <c r="O863" i="6"/>
  <c r="O864" i="6"/>
  <c r="O865" i="6"/>
  <c r="O866" i="6"/>
  <c r="W866" i="6" s="1" a="1"/>
  <c r="W866" i="6" s="1"/>
  <c r="O867" i="6"/>
  <c r="O868" i="6"/>
  <c r="O869" i="6"/>
  <c r="W869" i="6" s="1" a="1"/>
  <c r="W869" i="6" s="1"/>
  <c r="O870" i="6"/>
  <c r="O871" i="6"/>
  <c r="O872" i="6"/>
  <c r="O873" i="6"/>
  <c r="O874" i="6"/>
  <c r="W874" i="6" s="1" a="1"/>
  <c r="W874" i="6" s="1"/>
  <c r="O875" i="6"/>
  <c r="O876" i="6"/>
  <c r="O877" i="6"/>
  <c r="W877" i="6" s="1" a="1"/>
  <c r="W877" i="6" s="1"/>
  <c r="O878" i="6"/>
  <c r="O879" i="6"/>
  <c r="O880" i="6"/>
  <c r="O881" i="6"/>
  <c r="O882" i="6"/>
  <c r="W882" i="6" s="1" a="1"/>
  <c r="W882" i="6" s="1"/>
  <c r="O883" i="6"/>
  <c r="O884" i="6"/>
  <c r="O885" i="6"/>
  <c r="W885" i="6" s="1" a="1"/>
  <c r="W885" i="6" s="1"/>
  <c r="O886" i="6"/>
  <c r="O887" i="6"/>
  <c r="O888" i="6"/>
  <c r="O889" i="6"/>
  <c r="O890" i="6"/>
  <c r="W890" i="6" s="1" a="1"/>
  <c r="W890" i="6" s="1"/>
  <c r="O891" i="6"/>
  <c r="O892" i="6"/>
  <c r="O893" i="6"/>
  <c r="W893" i="6" s="1" a="1"/>
  <c r="W893" i="6" s="1"/>
  <c r="O894" i="6"/>
  <c r="O895" i="6"/>
  <c r="O896" i="6"/>
  <c r="O897" i="6"/>
  <c r="O898" i="6"/>
  <c r="W898" i="6" s="1" a="1"/>
  <c r="W898" i="6" s="1"/>
  <c r="O899" i="6"/>
  <c r="O900" i="6"/>
  <c r="O901" i="6"/>
  <c r="O902" i="6"/>
  <c r="O903" i="6"/>
  <c r="O904" i="6"/>
  <c r="O905" i="6"/>
  <c r="O906" i="6"/>
  <c r="W906" i="6" s="1" a="1"/>
  <c r="W906" i="6" s="1"/>
  <c r="O907" i="6"/>
  <c r="O908" i="6"/>
  <c r="O909" i="6"/>
  <c r="O910" i="6"/>
  <c r="O911" i="6"/>
  <c r="O912" i="6"/>
  <c r="O913" i="6"/>
  <c r="O914" i="6"/>
  <c r="W914" i="6" s="1" a="1"/>
  <c r="W914" i="6" s="1"/>
  <c r="O915" i="6"/>
  <c r="O916" i="6"/>
  <c r="O917" i="6"/>
  <c r="W917" i="6" s="1" a="1"/>
  <c r="W917" i="6" s="1"/>
  <c r="O918" i="6"/>
  <c r="O919" i="6"/>
  <c r="O920" i="6"/>
  <c r="O921" i="6"/>
  <c r="O922" i="6"/>
  <c r="W922" i="6" s="1" a="1"/>
  <c r="W922" i="6" s="1"/>
  <c r="O923" i="6"/>
  <c r="O924" i="6"/>
  <c r="W924" i="6" s="1" a="1"/>
  <c r="W924" i="6" s="1"/>
  <c r="O925" i="6"/>
  <c r="O926" i="6"/>
  <c r="O927" i="6"/>
  <c r="O928" i="6"/>
  <c r="W928" i="6" s="1" a="1"/>
  <c r="W928" i="6" s="1"/>
  <c r="O929" i="6"/>
  <c r="O930" i="6"/>
  <c r="W930" i="6" s="1" a="1"/>
  <c r="W930" i="6" s="1"/>
  <c r="O931" i="6"/>
  <c r="O932" i="6"/>
  <c r="O933" i="6"/>
  <c r="O934" i="6"/>
  <c r="O935" i="6"/>
  <c r="O936" i="6"/>
  <c r="O937" i="6"/>
  <c r="O938" i="6"/>
  <c r="W938" i="6" s="1" a="1"/>
  <c r="W938" i="6" s="1"/>
  <c r="O939" i="6"/>
  <c r="O940" i="6"/>
  <c r="O941" i="6"/>
  <c r="W941" i="6" s="1" a="1"/>
  <c r="W941" i="6" s="1"/>
  <c r="O942" i="6"/>
  <c r="O943" i="6"/>
  <c r="O944" i="6"/>
  <c r="O945" i="6"/>
  <c r="O946" i="6"/>
  <c r="W946" i="6" s="1" a="1"/>
  <c r="W946" i="6" s="1"/>
  <c r="O947" i="6"/>
  <c r="O948" i="6"/>
  <c r="O949" i="6"/>
  <c r="O950" i="6"/>
  <c r="O951" i="6"/>
  <c r="O952" i="6"/>
  <c r="O953" i="6"/>
  <c r="O954" i="6"/>
  <c r="W954" i="6" s="1" a="1"/>
  <c r="W954" i="6" s="1"/>
  <c r="O955" i="6"/>
  <c r="O956" i="6"/>
  <c r="O957" i="6"/>
  <c r="W1126" i="6" a="1"/>
  <c r="W1126" i="6" s="1"/>
  <c r="W1398" i="6" a="1"/>
  <c r="W1398" i="6" s="1"/>
  <c r="W696" i="6" a="1"/>
  <c r="W696" i="6" s="1"/>
  <c r="W496" i="6" a="1"/>
  <c r="W496" i="6" s="1"/>
  <c r="W304" i="6" a="1"/>
  <c r="W304" i="6" s="1"/>
  <c r="W288" i="6" a="1"/>
  <c r="W288" i="6" s="1"/>
  <c r="W1457" i="6" a="1"/>
  <c r="W1457" i="6" s="1"/>
  <c r="W1353" i="6" a="1"/>
  <c r="W1353" i="6" s="1"/>
  <c r="W1345" i="6" a="1"/>
  <c r="W1345" i="6" s="1"/>
  <c r="W1337" i="6" a="1"/>
  <c r="W1337" i="6" s="1"/>
  <c r="W1289" i="6" a="1"/>
  <c r="W1289" i="6" s="1"/>
  <c r="W1281" i="6" a="1"/>
  <c r="W1281" i="6" s="1"/>
  <c r="W1273" i="6" a="1"/>
  <c r="W1273" i="6" s="1"/>
  <c r="W1225" i="6" a="1"/>
  <c r="W1225" i="6" s="1"/>
  <c r="W1217" i="6" a="1"/>
  <c r="W1217" i="6" s="1"/>
  <c r="W1209" i="6" a="1"/>
  <c r="W1209" i="6" s="1"/>
  <c r="W1161" i="6" a="1"/>
  <c r="W1161" i="6" s="1"/>
  <c r="W1153" i="6" a="1"/>
  <c r="W1153" i="6" s="1"/>
  <c r="W1145" i="6" a="1"/>
  <c r="W1145" i="6" s="1"/>
  <c r="W255" i="6" a="1"/>
  <c r="W255" i="6" s="1"/>
  <c r="W247" i="6" a="1"/>
  <c r="W247" i="6" s="1"/>
  <c r="W239" i="6" a="1"/>
  <c r="W239" i="6" s="1"/>
  <c r="W231" i="6" a="1"/>
  <c r="W231" i="6" s="1"/>
  <c r="W223" i="6" a="1"/>
  <c r="W223" i="6" s="1"/>
  <c r="W1274" i="6" a="1"/>
  <c r="W1274" i="6" s="1"/>
  <c r="W1226" i="6" a="1"/>
  <c r="W1226" i="6" s="1"/>
  <c r="W570" i="6" a="1"/>
  <c r="W570" i="6" s="1"/>
  <c r="W410" i="6" a="1"/>
  <c r="W410" i="6" s="1"/>
  <c r="W282" i="6" a="1"/>
  <c r="W282" i="6" s="1"/>
  <c r="W1371" i="6" a="1"/>
  <c r="W1371" i="6" s="1"/>
  <c r="W1267" i="6" a="1"/>
  <c r="W1267" i="6" s="1"/>
  <c r="W1171" i="6" a="1"/>
  <c r="W1171" i="6" s="1"/>
  <c r="W225" i="6" a="1"/>
  <c r="W225" i="6" s="1"/>
  <c r="W684" i="6" a="1"/>
  <c r="W684" i="6" s="1"/>
  <c r="W548" i="6" a="1"/>
  <c r="W548" i="6" s="1"/>
  <c r="W452" i="6" a="1"/>
  <c r="W452" i="6" s="1"/>
  <c r="W324" i="6" a="1"/>
  <c r="W324" i="6" s="1"/>
  <c r="W1405" i="6" a="1"/>
  <c r="W1405" i="6" s="1"/>
  <c r="W1325" i="6" a="1"/>
  <c r="W1325" i="6" s="1"/>
  <c r="W1197" i="6" a="1"/>
  <c r="W1197" i="6" s="1"/>
  <c r="W1580" i="6" a="1"/>
  <c r="W1580" i="6" s="1"/>
  <c r="W1564" i="6" a="1"/>
  <c r="W1564" i="6" s="1"/>
  <c r="W1540" i="6" a="1"/>
  <c r="W1540" i="6" s="1"/>
  <c r="W1516" i="6" a="1"/>
  <c r="W1516" i="6" s="1"/>
  <c r="W1500" i="6" a="1"/>
  <c r="W1500" i="6" s="1"/>
  <c r="W1476" i="6" a="1"/>
  <c r="W1476" i="6" s="1"/>
  <c r="W1085" i="6" a="1"/>
  <c r="W1085" i="6" s="1"/>
  <c r="W1069" i="6" a="1"/>
  <c r="W1069" i="6" s="1"/>
  <c r="W1045" i="6" a="1"/>
  <c r="W1045" i="6" s="1"/>
  <c r="W1029" i="6" a="1"/>
  <c r="W1029" i="6" s="1"/>
  <c r="W1013" i="6" a="1"/>
  <c r="W1013" i="6" s="1"/>
  <c r="W989" i="6" a="1"/>
  <c r="W989" i="6" s="1"/>
  <c r="W981" i="6" a="1"/>
  <c r="W981" i="6" s="1"/>
  <c r="W965" i="6" a="1"/>
  <c r="W965" i="6" s="1"/>
  <c r="W1547" i="6" a="1"/>
  <c r="W1547" i="6" s="1"/>
  <c r="W1483" i="6" a="1"/>
  <c r="W1483" i="6" s="1"/>
  <c r="W1052" i="6" a="1"/>
  <c r="W1052" i="6" s="1"/>
  <c r="W988" i="6" a="1"/>
  <c r="W988" i="6" s="1"/>
  <c r="W1594" i="6" a="1"/>
  <c r="W1594" i="6" s="1"/>
  <c r="W1586" i="6" a="1"/>
  <c r="W1586" i="6" s="1"/>
  <c r="W1578" i="6" a="1"/>
  <c r="W1578" i="6" s="1"/>
  <c r="W1570" i="6" a="1"/>
  <c r="W1570" i="6" s="1"/>
  <c r="W1562" i="6" a="1"/>
  <c r="W1562" i="6" s="1"/>
  <c r="W1554" i="6" a="1"/>
  <c r="W1554" i="6" s="1"/>
  <c r="W1546" i="6" a="1"/>
  <c r="W1546" i="6" s="1"/>
  <c r="W1538" i="6" a="1"/>
  <c r="W1538" i="6" s="1"/>
  <c r="W1530" i="6" a="1"/>
  <c r="W1530" i="6" s="1"/>
  <c r="W1522" i="6" a="1"/>
  <c r="W1522" i="6" s="1"/>
  <c r="W1514" i="6" a="1"/>
  <c r="W1514" i="6" s="1"/>
  <c r="W1506" i="6" a="1"/>
  <c r="W1506" i="6" s="1"/>
  <c r="W1498" i="6" a="1"/>
  <c r="W1498" i="6" s="1"/>
  <c r="W1490" i="6" a="1"/>
  <c r="W1490" i="6" s="1"/>
  <c r="W1482" i="6" a="1"/>
  <c r="W1482" i="6" s="1"/>
  <c r="W1474" i="6" a="1"/>
  <c r="W1474" i="6" s="1"/>
  <c r="W1099" i="6" a="1"/>
  <c r="W1099" i="6" s="1"/>
  <c r="W1091" i="6" a="1"/>
  <c r="W1091" i="6" s="1"/>
  <c r="W1083" i="6" a="1"/>
  <c r="W1083" i="6" s="1"/>
  <c r="W1075" i="6" a="1"/>
  <c r="W1075" i="6" s="1"/>
  <c r="W1067" i="6" a="1"/>
  <c r="W1067" i="6" s="1"/>
  <c r="W1059" i="6" a="1"/>
  <c r="W1059" i="6" s="1"/>
  <c r="W1051" i="6" a="1"/>
  <c r="W1051" i="6" s="1"/>
  <c r="W1043" i="6" a="1"/>
  <c r="W1043" i="6" s="1"/>
  <c r="W1035" i="6" a="1"/>
  <c r="W1035" i="6" s="1"/>
  <c r="W1027" i="6" a="1"/>
  <c r="W1027" i="6" s="1"/>
  <c r="W1019" i="6" a="1"/>
  <c r="W1019" i="6" s="1"/>
  <c r="W1011" i="6" a="1"/>
  <c r="W1011" i="6" s="1"/>
  <c r="W1003" i="6" a="1"/>
  <c r="W1003" i="6" s="1"/>
  <c r="W995" i="6" a="1"/>
  <c r="W995" i="6" s="1"/>
  <c r="W987" i="6" a="1"/>
  <c r="W987" i="6" s="1"/>
  <c r="W979" i="6" a="1"/>
  <c r="W979" i="6" s="1"/>
  <c r="W971" i="6" a="1"/>
  <c r="W971" i="6" s="1"/>
  <c r="W963" i="6" a="1"/>
  <c r="W963" i="6" s="1"/>
  <c r="W1577" i="6" a="1"/>
  <c r="W1577" i="6" s="1"/>
  <c r="W1481" i="6" a="1"/>
  <c r="W1481" i="6" s="1"/>
  <c r="W1050" i="6" a="1"/>
  <c r="W1050" i="6" s="1"/>
  <c r="W1018" i="6" a="1"/>
  <c r="W1018" i="6" s="1"/>
  <c r="W986" i="6" a="1"/>
  <c r="W986" i="6" s="1"/>
  <c r="W977" i="6" a="1"/>
  <c r="W977" i="6" s="1"/>
  <c r="W1599" i="6" a="1"/>
  <c r="W1599" i="6" s="1"/>
  <c r="W1591" i="6" a="1"/>
  <c r="W1591" i="6" s="1"/>
  <c r="W1583" i="6" a="1"/>
  <c r="W1583" i="6" s="1"/>
  <c r="W1575" i="6" a="1"/>
  <c r="W1575" i="6" s="1"/>
  <c r="W1567" i="6" a="1"/>
  <c r="W1567" i="6" s="1"/>
  <c r="W1559" i="6" a="1"/>
  <c r="W1559" i="6" s="1"/>
  <c r="W1551" i="6" a="1"/>
  <c r="W1551" i="6" s="1"/>
  <c r="W1543" i="6" a="1"/>
  <c r="W1543" i="6" s="1"/>
  <c r="W1535" i="6" a="1"/>
  <c r="W1535" i="6" s="1"/>
  <c r="W1527" i="6" a="1"/>
  <c r="W1527" i="6" s="1"/>
  <c r="W1519" i="6" a="1"/>
  <c r="W1519" i="6" s="1"/>
  <c r="W1511" i="6" a="1"/>
  <c r="W1511" i="6" s="1"/>
  <c r="W1503" i="6" a="1"/>
  <c r="W1503" i="6" s="1"/>
  <c r="W1495" i="6" a="1"/>
  <c r="W1495" i="6" s="1"/>
  <c r="W1487" i="6" a="1"/>
  <c r="W1487" i="6" s="1"/>
  <c r="W1479" i="6" a="1"/>
  <c r="W1479" i="6" s="1"/>
  <c r="W1471" i="6" a="1"/>
  <c r="W1471" i="6" s="1"/>
  <c r="W1096" i="6" a="1"/>
  <c r="W1096" i="6" s="1"/>
  <c r="W1088" i="6" a="1"/>
  <c r="W1088" i="6" s="1"/>
  <c r="W1080" i="6" a="1"/>
  <c r="W1080" i="6" s="1"/>
  <c r="W1072" i="6" a="1"/>
  <c r="W1072" i="6" s="1"/>
  <c r="W1064" i="6" a="1"/>
  <c r="W1064" i="6" s="1"/>
  <c r="W1056" i="6" a="1"/>
  <c r="W1056" i="6" s="1"/>
  <c r="W1048" i="6" a="1"/>
  <c r="W1048" i="6" s="1"/>
  <c r="W1040" i="6" a="1"/>
  <c r="W1040" i="6" s="1"/>
  <c r="W1032" i="6" a="1"/>
  <c r="W1032" i="6" s="1"/>
  <c r="W1024" i="6" a="1"/>
  <c r="W1024" i="6" s="1"/>
  <c r="W1016" i="6" a="1"/>
  <c r="W1016" i="6" s="1"/>
  <c r="W1008" i="6" a="1"/>
  <c r="W1008" i="6" s="1"/>
  <c r="W1000" i="6" a="1"/>
  <c r="W1000" i="6" s="1"/>
  <c r="W992" i="6" a="1"/>
  <c r="W992" i="6" s="1"/>
  <c r="W984" i="6" a="1"/>
  <c r="W984" i="6" s="1"/>
  <c r="W976" i="6" a="1"/>
  <c r="W976" i="6" s="1"/>
  <c r="W968" i="6" a="1"/>
  <c r="W968" i="6" s="1"/>
  <c r="W960" i="6" a="1"/>
  <c r="W960" i="6" s="1"/>
  <c r="W1558" i="6" a="1"/>
  <c r="W1558" i="6" s="1"/>
  <c r="W1095" i="6" a="1"/>
  <c r="W1095" i="6" s="1"/>
  <c r="W1031" i="6" a="1"/>
  <c r="W1031" i="6" s="1"/>
  <c r="W1589" i="6" a="1"/>
  <c r="W1589" i="6" s="1"/>
  <c r="W1581" i="6" a="1"/>
  <c r="W1581" i="6" s="1"/>
  <c r="W1525" i="6" a="1"/>
  <c r="W1525" i="6" s="1"/>
  <c r="W1517" i="6" a="1"/>
  <c r="W1517" i="6" s="1"/>
  <c r="W1094" i="6" a="1"/>
  <c r="W1094" i="6" s="1"/>
  <c r="W1086" i="6" a="1"/>
  <c r="W1086" i="6" s="1"/>
  <c r="W1030" i="6" a="1"/>
  <c r="W1030" i="6" s="1"/>
  <c r="W1022" i="6" a="1"/>
  <c r="W1022" i="6" s="1"/>
  <c r="W966" i="6" a="1"/>
  <c r="W966" i="6" s="1"/>
  <c r="W958" i="6" a="1"/>
  <c r="W958" i="6" s="1"/>
  <c r="A34" i="14" l="1"/>
  <c r="W951" i="6" a="1"/>
  <c r="W951" i="6" s="1"/>
  <c r="W927" i="6" a="1"/>
  <c r="W927" i="6" s="1"/>
  <c r="W911" i="6" a="1"/>
  <c r="W911" i="6" s="1"/>
  <c r="W895" i="6" a="1"/>
  <c r="W895" i="6" s="1"/>
  <c r="W879" i="6" a="1"/>
  <c r="W879" i="6" s="1"/>
  <c r="W863" i="6" a="1"/>
  <c r="W863" i="6" s="1"/>
  <c r="W847" i="6" a="1"/>
  <c r="W847" i="6" s="1"/>
  <c r="W839" i="6" a="1"/>
  <c r="W839" i="6" s="1"/>
  <c r="W823" i="6" a="1"/>
  <c r="W823" i="6" s="1"/>
  <c r="W815" i="6" a="1"/>
  <c r="W815" i="6" s="1"/>
  <c r="W807" i="6" a="1"/>
  <c r="W807" i="6" s="1"/>
  <c r="W799" i="6" a="1"/>
  <c r="W799" i="6" s="1"/>
  <c r="W791" i="6" a="1"/>
  <c r="W791" i="6" s="1"/>
  <c r="W783" i="6" a="1"/>
  <c r="W783" i="6" s="1"/>
  <c r="W775" i="6" a="1"/>
  <c r="W775" i="6" s="1"/>
  <c r="W767" i="6" a="1"/>
  <c r="W767" i="6" s="1"/>
  <c r="W759" i="6" a="1"/>
  <c r="W759" i="6" s="1"/>
  <c r="W751" i="6" a="1"/>
  <c r="W751" i="6" s="1"/>
  <c r="W743" i="6" a="1"/>
  <c r="W743" i="6" s="1"/>
  <c r="W735" i="6" a="1"/>
  <c r="W735" i="6" s="1"/>
  <c r="W727" i="6" a="1"/>
  <c r="W727" i="6" s="1"/>
  <c r="W719" i="6" a="1"/>
  <c r="W719" i="6" s="1"/>
  <c r="W711" i="6" a="1"/>
  <c r="W711" i="6" s="1"/>
  <c r="W703" i="6" a="1"/>
  <c r="W703" i="6" s="1"/>
  <c r="W695" i="6" a="1"/>
  <c r="W695" i="6" s="1"/>
  <c r="W687" i="6" a="1"/>
  <c r="W687" i="6" s="1"/>
  <c r="W679" i="6" a="1"/>
  <c r="W679" i="6" s="1"/>
  <c r="W671" i="6" a="1"/>
  <c r="W671" i="6" s="1"/>
  <c r="W663" i="6" a="1"/>
  <c r="W663" i="6" s="1"/>
  <c r="W655" i="6" a="1"/>
  <c r="W655" i="6" s="1"/>
  <c r="W647" i="6" a="1"/>
  <c r="W647" i="6" s="1"/>
  <c r="W639" i="6" a="1"/>
  <c r="W639" i="6" s="1"/>
  <c r="W631" i="6" a="1"/>
  <c r="W631" i="6" s="1"/>
  <c r="W623" i="6" a="1"/>
  <c r="W623" i="6" s="1"/>
  <c r="W615" i="6" a="1"/>
  <c r="W615" i="6" s="1"/>
  <c r="W607" i="6" a="1"/>
  <c r="W607" i="6" s="1"/>
  <c r="W599" i="6" a="1"/>
  <c r="W599" i="6" s="1"/>
  <c r="W591" i="6" a="1"/>
  <c r="W591" i="6" s="1"/>
  <c r="W583" i="6" a="1"/>
  <c r="W583" i="6" s="1"/>
  <c r="W575" i="6" a="1"/>
  <c r="W575" i="6" s="1"/>
  <c r="W567" i="6" a="1"/>
  <c r="W567" i="6" s="1"/>
  <c r="W559" i="6" a="1"/>
  <c r="W559" i="6" s="1"/>
  <c r="W551" i="6" a="1"/>
  <c r="W551" i="6" s="1"/>
  <c r="W543" i="6" a="1"/>
  <c r="W543" i="6" s="1"/>
  <c r="W535" i="6" a="1"/>
  <c r="W535" i="6" s="1"/>
  <c r="W943" i="6" a="1"/>
  <c r="W943" i="6" s="1"/>
  <c r="W935" i="6" a="1"/>
  <c r="W935" i="6" s="1"/>
  <c r="W919" i="6" a="1"/>
  <c r="W919" i="6" s="1"/>
  <c r="W903" i="6" a="1"/>
  <c r="W903" i="6" s="1"/>
  <c r="W887" i="6" a="1"/>
  <c r="W887" i="6" s="1"/>
  <c r="W871" i="6" a="1"/>
  <c r="W871" i="6" s="1"/>
  <c r="W855" i="6" a="1"/>
  <c r="W855" i="6" s="1"/>
  <c r="W831" i="6" a="1"/>
  <c r="W831" i="6" s="1"/>
  <c r="W3" i="6" a="1"/>
  <c r="W3" i="6" s="1"/>
  <c r="W13" i="6" a="1"/>
  <c r="W13" i="6" s="1"/>
  <c r="W527" i="6" a="1"/>
  <c r="W527" i="6" s="1"/>
  <c r="W519" i="6" a="1"/>
  <c r="W519" i="6" s="1"/>
  <c r="W511" i="6" a="1"/>
  <c r="W511" i="6" s="1"/>
  <c r="W503" i="6" a="1"/>
  <c r="W503" i="6" s="1"/>
  <c r="W495" i="6" a="1"/>
  <c r="W495" i="6" s="1"/>
  <c r="W487" i="6" a="1"/>
  <c r="W487" i="6" s="1"/>
  <c r="W479" i="6" a="1"/>
  <c r="W479" i="6" s="1"/>
  <c r="W471" i="6" a="1"/>
  <c r="W471" i="6" s="1"/>
  <c r="W463" i="6" a="1"/>
  <c r="W463" i="6" s="1"/>
  <c r="W455" i="6" a="1"/>
  <c r="W455" i="6" s="1"/>
  <c r="W447" i="6" a="1"/>
  <c r="W447" i="6" s="1"/>
  <c r="W439" i="6" a="1"/>
  <c r="W439" i="6" s="1"/>
  <c r="W431" i="6" a="1"/>
  <c r="W431" i="6" s="1"/>
  <c r="W423" i="6" a="1"/>
  <c r="W423" i="6" s="1"/>
  <c r="W415" i="6" a="1"/>
  <c r="W415" i="6" s="1"/>
  <c r="W407" i="6" a="1"/>
  <c r="W407" i="6" s="1"/>
  <c r="W399" i="6" a="1"/>
  <c r="W399" i="6" s="1"/>
  <c r="W391" i="6" a="1"/>
  <c r="W391" i="6" s="1"/>
  <c r="W383" i="6" a="1"/>
  <c r="W383" i="6" s="1"/>
  <c r="W375" i="6" a="1"/>
  <c r="W375" i="6" s="1"/>
  <c r="W367" i="6" a="1"/>
  <c r="W367" i="6" s="1"/>
  <c r="W359" i="6" a="1"/>
  <c r="W359" i="6" s="1"/>
  <c r="W351" i="6" a="1"/>
  <c r="W351" i="6" s="1"/>
  <c r="W343" i="6" a="1"/>
  <c r="W343" i="6" s="1"/>
  <c r="W335" i="6" a="1"/>
  <c r="W335" i="6" s="1"/>
  <c r="W327" i="6" a="1"/>
  <c r="W327" i="6" s="1"/>
  <c r="W319" i="6" a="1"/>
  <c r="W319" i="6" s="1"/>
  <c r="W311" i="6" a="1"/>
  <c r="W311" i="6" s="1"/>
  <c r="W303" i="6" a="1"/>
  <c r="W303" i="6" s="1"/>
  <c r="W295" i="6" a="1"/>
  <c r="W295" i="6" s="1"/>
  <c r="W287" i="6" a="1"/>
  <c r="W287" i="6" s="1"/>
  <c r="W279" i="6" a="1"/>
  <c r="W279" i="6" s="1"/>
  <c r="W271" i="6" a="1"/>
  <c r="W271" i="6" s="1"/>
  <c r="W263" i="6" a="1"/>
  <c r="W263" i="6" s="1"/>
  <c r="W1464" i="6" a="1"/>
  <c r="W1464" i="6" s="1"/>
  <c r="W1456" i="6" a="1"/>
  <c r="W1456" i="6" s="1"/>
  <c r="W1448" i="6" a="1"/>
  <c r="W1448" i="6" s="1"/>
  <c r="W1440" i="6" a="1"/>
  <c r="W1440" i="6" s="1"/>
  <c r="W1432" i="6" a="1"/>
  <c r="W1432" i="6" s="1"/>
  <c r="W1424" i="6" a="1"/>
  <c r="W1424" i="6" s="1"/>
  <c r="W1416" i="6" a="1"/>
  <c r="W1416" i="6" s="1"/>
  <c r="W1408" i="6" a="1"/>
  <c r="W1408" i="6" s="1"/>
  <c r="W1400" i="6" a="1"/>
  <c r="W1400" i="6" s="1"/>
  <c r="W1392" i="6" a="1"/>
  <c r="W1392" i="6" s="1"/>
  <c r="W1384" i="6" a="1"/>
  <c r="W1384" i="6" s="1"/>
  <c r="W1376" i="6" a="1"/>
  <c r="W1376" i="6" s="1"/>
  <c r="W1368" i="6" a="1"/>
  <c r="W1368" i="6" s="1"/>
  <c r="W1360" i="6" a="1"/>
  <c r="W1360" i="6" s="1"/>
  <c r="W1352" i="6" a="1"/>
  <c r="W1352" i="6" s="1"/>
  <c r="W1344" i="6" a="1"/>
  <c r="W1344" i="6" s="1"/>
  <c r="W1336" i="6" a="1"/>
  <c r="W1336" i="6" s="1"/>
  <c r="W1328" i="6" a="1"/>
  <c r="W1328" i="6" s="1"/>
  <c r="W1320" i="6" a="1"/>
  <c r="W1320" i="6" s="1"/>
  <c r="W1312" i="6" a="1"/>
  <c r="W1312" i="6" s="1"/>
  <c r="W1304" i="6" a="1"/>
  <c r="W1304" i="6" s="1"/>
  <c r="W1296" i="6" a="1"/>
  <c r="W1296" i="6" s="1"/>
  <c r="W1288" i="6" a="1"/>
  <c r="W1288" i="6" s="1"/>
  <c r="W1280" i="6" a="1"/>
  <c r="W1280" i="6" s="1"/>
  <c r="W1272" i="6" a="1"/>
  <c r="W1272" i="6" s="1"/>
  <c r="W1264" i="6" a="1"/>
  <c r="W1264" i="6" s="1"/>
  <c r="W1256" i="6" a="1"/>
  <c r="W1256" i="6" s="1"/>
  <c r="W1248" i="6" a="1"/>
  <c r="W1248" i="6" s="1"/>
  <c r="W1240" i="6" a="1"/>
  <c r="W1240" i="6" s="1"/>
  <c r="W1232" i="6" a="1"/>
  <c r="W1232" i="6" s="1"/>
  <c r="W1224" i="6" a="1"/>
  <c r="W1224" i="6" s="1"/>
  <c r="W1216" i="6" a="1"/>
  <c r="W1216" i="6" s="1"/>
  <c r="W1208" i="6" a="1"/>
  <c r="W1208" i="6" s="1"/>
  <c r="W1200" i="6" a="1"/>
  <c r="W1200" i="6" s="1"/>
  <c r="W1192" i="6" a="1"/>
  <c r="W1192" i="6" s="1"/>
  <c r="W1184" i="6" a="1"/>
  <c r="W1184" i="6" s="1"/>
  <c r="W1176" i="6" a="1"/>
  <c r="W1176" i="6" s="1"/>
  <c r="W1168" i="6" a="1"/>
  <c r="W1168" i="6" s="1"/>
  <c r="W1160" i="6" a="1"/>
  <c r="W1160" i="6" s="1"/>
  <c r="W1152" i="6" a="1"/>
  <c r="W1152" i="6" s="1"/>
  <c r="W1144" i="6" a="1"/>
  <c r="W1144" i="6" s="1"/>
  <c r="W1136" i="6" a="1"/>
  <c r="W1136" i="6" s="1"/>
  <c r="W1128" i="6" a="1"/>
  <c r="W1128" i="6" s="1"/>
  <c r="W1120" i="6" a="1"/>
  <c r="W1120" i="6" s="1"/>
  <c r="W1112" i="6" a="1"/>
  <c r="W1112" i="6" s="1"/>
  <c r="W1104" i="6" a="1"/>
  <c r="W1104" i="6" s="1"/>
  <c r="W254" i="6" a="1"/>
  <c r="W254" i="6" s="1"/>
  <c r="W246" i="6" a="1"/>
  <c r="W246" i="6" s="1"/>
  <c r="W238" i="6" a="1"/>
  <c r="W238" i="6" s="1"/>
  <c r="W230" i="6" a="1"/>
  <c r="W230" i="6" s="1"/>
  <c r="W222" i="6" a="1"/>
  <c r="W222" i="6" s="1"/>
  <c r="W213" i="6" a="1"/>
  <c r="W213" i="6" s="1"/>
  <c r="W205" i="6" a="1"/>
  <c r="W205" i="6" s="1"/>
  <c r="W197" i="6" a="1"/>
  <c r="W197" i="6" s="1"/>
  <c r="W189" i="6" a="1"/>
  <c r="W189" i="6" s="1"/>
  <c r="W181" i="6" a="1"/>
  <c r="W181" i="6" s="1"/>
  <c r="W173" i="6" a="1"/>
  <c r="W173" i="6" s="1"/>
  <c r="W165" i="6" a="1"/>
  <c r="W165" i="6" s="1"/>
  <c r="W157" i="6" a="1"/>
  <c r="W157" i="6" s="1"/>
  <c r="W149" i="6" a="1"/>
  <c r="W149" i="6" s="1"/>
  <c r="W141" i="6" a="1"/>
  <c r="W141" i="6" s="1"/>
  <c r="W133" i="6" a="1"/>
  <c r="W133" i="6" s="1"/>
  <c r="W125" i="6" a="1"/>
  <c r="W125" i="6" s="1"/>
  <c r="W117" i="6" a="1"/>
  <c r="W117" i="6" s="1"/>
  <c r="W109" i="6" a="1"/>
  <c r="W109" i="6" s="1"/>
  <c r="W101" i="6" a="1"/>
  <c r="W101" i="6" s="1"/>
  <c r="W93" i="6" a="1"/>
  <c r="W93" i="6" s="1"/>
  <c r="W85" i="6" a="1"/>
  <c r="W85" i="6" s="1"/>
  <c r="W77" i="6" a="1"/>
  <c r="W77" i="6" s="1"/>
  <c r="W69" i="6" a="1"/>
  <c r="W69" i="6" s="1"/>
  <c r="W61" i="6" a="1"/>
  <c r="W61" i="6" s="1"/>
  <c r="W53" i="6" a="1"/>
  <c r="W53" i="6" s="1"/>
  <c r="W45" i="6" a="1"/>
  <c r="W45" i="6" s="1"/>
  <c r="W37" i="6" a="1"/>
  <c r="W37" i="6" s="1"/>
  <c r="W29" i="6" a="1"/>
  <c r="W29" i="6" s="1"/>
  <c r="W21" i="6" a="1"/>
  <c r="W21" i="6" s="1"/>
  <c r="W498" i="6" a="1"/>
  <c r="W498" i="6" s="1"/>
  <c r="W378" i="6" a="1"/>
  <c r="W378" i="6" s="1"/>
  <c r="W274" i="6" a="1"/>
  <c r="W274" i="6" s="1"/>
  <c r="W1602" i="6" a="1"/>
  <c r="W1602" i="6" s="1"/>
  <c r="W870" i="6" a="1"/>
  <c r="W870" i="6" s="1"/>
  <c r="W646" i="6" a="1"/>
  <c r="W646" i="6" s="1"/>
  <c r="W606" i="6" a="1"/>
  <c r="W606" i="6" s="1"/>
  <c r="W518" i="6" a="1"/>
  <c r="W518" i="6" s="1"/>
  <c r="W390" i="6" a="1"/>
  <c r="W390" i="6" s="1"/>
  <c r="W326" i="6" a="1"/>
  <c r="W326" i="6" s="1"/>
  <c r="W286" i="6" a="1"/>
  <c r="W286" i="6" s="1"/>
  <c r="W1447" i="6" a="1"/>
  <c r="W1447" i="6" s="1"/>
  <c r="W1343" i="6" a="1"/>
  <c r="W1343" i="6" s="1"/>
  <c r="W1111" i="6" a="1"/>
  <c r="W1111" i="6" s="1"/>
  <c r="W15" i="6" a="1"/>
  <c r="W15" i="6" s="1"/>
  <c r="W554" i="6" a="1"/>
  <c r="W554" i="6" s="1"/>
  <c r="W538" i="6" a="1"/>
  <c r="W538" i="6" s="1"/>
  <c r="W530" i="6" a="1"/>
  <c r="W530" i="6" s="1"/>
  <c r="W522" i="6" a="1"/>
  <c r="W522" i="6" s="1"/>
  <c r="W514" i="6" a="1"/>
  <c r="W514" i="6" s="1"/>
  <c r="W490" i="6" a="1"/>
  <c r="W490" i="6" s="1"/>
  <c r="W458" i="6" a="1"/>
  <c r="W458" i="6" s="1"/>
  <c r="W450" i="6" a="1"/>
  <c r="W450" i="6" s="1"/>
  <c r="W434" i="6" a="1"/>
  <c r="W434" i="6" s="1"/>
  <c r="W426" i="6" a="1"/>
  <c r="W426" i="6" s="1"/>
  <c r="W394" i="6" a="1"/>
  <c r="W394" i="6" s="1"/>
  <c r="W386" i="6" a="1"/>
  <c r="W386" i="6" s="1"/>
  <c r="W362" i="6" a="1"/>
  <c r="W362" i="6" s="1"/>
  <c r="W338" i="6" a="1"/>
  <c r="W338" i="6" s="1"/>
  <c r="W330" i="6" a="1"/>
  <c r="W330" i="6" s="1"/>
  <c r="W322" i="6" a="1"/>
  <c r="W322" i="6" s="1"/>
  <c r="W298" i="6" a="1"/>
  <c r="W298" i="6" s="1"/>
  <c r="W266" i="6" a="1"/>
  <c r="W266" i="6" s="1"/>
  <c r="W1467" i="6" a="1"/>
  <c r="W1467" i="6" s="1"/>
  <c r="W1443" i="6" a="1"/>
  <c r="W1443" i="6" s="1"/>
  <c r="W1411" i="6" a="1"/>
  <c r="W1411" i="6" s="1"/>
  <c r="W1403" i="6" a="1"/>
  <c r="W1403" i="6" s="1"/>
  <c r="W1379" i="6" a="1"/>
  <c r="W1379" i="6" s="1"/>
  <c r="W1347" i="6" a="1"/>
  <c r="W1347" i="6" s="1"/>
  <c r="W1339" i="6" a="1"/>
  <c r="W1339" i="6" s="1"/>
  <c r="W1315" i="6" a="1"/>
  <c r="W1315" i="6" s="1"/>
  <c r="W1283" i="6" a="1"/>
  <c r="W1283" i="6" s="1"/>
  <c r="W1275" i="6" a="1"/>
  <c r="W1275" i="6" s="1"/>
  <c r="W1251" i="6" a="1"/>
  <c r="W1251" i="6" s="1"/>
  <c r="W1219" i="6" a="1"/>
  <c r="W1219" i="6" s="1"/>
  <c r="W1211" i="6" a="1"/>
  <c r="W1211" i="6" s="1"/>
  <c r="W1187" i="6" a="1"/>
  <c r="W1187" i="6" s="1"/>
  <c r="W1155" i="6" a="1"/>
  <c r="W1155" i="6" s="1"/>
  <c r="W1147" i="6" a="1"/>
  <c r="W1147" i="6" s="1"/>
  <c r="W1123" i="6" a="1"/>
  <c r="W1123" i="6" s="1"/>
  <c r="W249" i="6" a="1"/>
  <c r="W249" i="6" s="1"/>
  <c r="W241" i="6" a="1"/>
  <c r="W241" i="6" s="1"/>
  <c r="W16" i="6" a="1"/>
  <c r="W16" i="6" s="1"/>
  <c r="W4" i="6" a="1"/>
  <c r="W4" i="6" s="1"/>
  <c r="W1993" i="6" a="1"/>
  <c r="W1993" i="6" s="1"/>
  <c r="W1985" i="6" a="1"/>
  <c r="W1985" i="6" s="1"/>
  <c r="W1969" i="6" a="1"/>
  <c r="W1969" i="6" s="1"/>
  <c r="W1961" i="6" a="1"/>
  <c r="W1961" i="6" s="1"/>
  <c r="W1945" i="6" a="1"/>
  <c r="W1945" i="6" s="1"/>
  <c r="W1937" i="6" a="1"/>
  <c r="W1937" i="6" s="1"/>
  <c r="W1929" i="6" a="1"/>
  <c r="W1929" i="6" s="1"/>
  <c r="W1921" i="6" a="1"/>
  <c r="W1921" i="6" s="1"/>
  <c r="W1913" i="6" a="1"/>
  <c r="W1913" i="6" s="1"/>
  <c r="W1905" i="6" a="1"/>
  <c r="W1905" i="6" s="1"/>
  <c r="W1889" i="6" a="1"/>
  <c r="W1889" i="6" s="1"/>
  <c r="W1881" i="6" a="1"/>
  <c r="W1881" i="6" s="1"/>
  <c r="W1873" i="6" a="1"/>
  <c r="W1873" i="6" s="1"/>
  <c r="W1865" i="6" a="1"/>
  <c r="W1865" i="6" s="1"/>
  <c r="W1857" i="6" a="1"/>
  <c r="W1857" i="6" s="1"/>
  <c r="W1841" i="6" a="1"/>
  <c r="W1841" i="6" s="1"/>
  <c r="W1833" i="6" a="1"/>
  <c r="W1833" i="6" s="1"/>
  <c r="W1825" i="6" a="1"/>
  <c r="W1825" i="6" s="1"/>
  <c r="W1817" i="6" a="1"/>
  <c r="W1817" i="6" s="1"/>
  <c r="W1809" i="6" a="1"/>
  <c r="W1809" i="6" s="1"/>
  <c r="W1801" i="6" a="1"/>
  <c r="W1801" i="6" s="1"/>
  <c r="W1793" i="6" a="1"/>
  <c r="W1793" i="6" s="1"/>
  <c r="W1785" i="6" a="1"/>
  <c r="W1785" i="6" s="1"/>
  <c r="W1777" i="6" a="1"/>
  <c r="W1777" i="6" s="1"/>
  <c r="W1769" i="6" a="1"/>
  <c r="W1769" i="6" s="1"/>
  <c r="W1761" i="6" a="1"/>
  <c r="W1761" i="6" s="1"/>
  <c r="W1753" i="6" a="1"/>
  <c r="W1753" i="6" s="1"/>
  <c r="W1745" i="6" a="1"/>
  <c r="W1745" i="6" s="1"/>
  <c r="W1737" i="6" a="1"/>
  <c r="W1737" i="6" s="1"/>
  <c r="W1729" i="6" a="1"/>
  <c r="W1729" i="6" s="1"/>
  <c r="W1721" i="6" a="1"/>
  <c r="W1721" i="6" s="1"/>
  <c r="W1713" i="6" a="1"/>
  <c r="W1713" i="6" s="1"/>
  <c r="W1705" i="6" a="1"/>
  <c r="W1705" i="6" s="1"/>
  <c r="W1697" i="6" a="1"/>
  <c r="W1697" i="6" s="1"/>
  <c r="W1689" i="6" a="1"/>
  <c r="W1689" i="6" s="1"/>
  <c r="W1681" i="6" a="1"/>
  <c r="W1681" i="6" s="1"/>
  <c r="W1673" i="6" a="1"/>
  <c r="W1673" i="6" s="1"/>
  <c r="W1665" i="6" a="1"/>
  <c r="W1665" i="6" s="1"/>
  <c r="W1657" i="6" a="1"/>
  <c r="W1657" i="6" s="1"/>
  <c r="W1641" i="6" a="1"/>
  <c r="W1641" i="6" s="1"/>
  <c r="W1633" i="6" a="1"/>
  <c r="W1633" i="6" s="1"/>
  <c r="W1625" i="6" a="1"/>
  <c r="W1625" i="6" s="1"/>
  <c r="W1617" i="6" a="1"/>
  <c r="W1617" i="6" s="1"/>
  <c r="W1609" i="6" a="1"/>
  <c r="W1609" i="6" s="1"/>
  <c r="W1960" i="6" a="1"/>
  <c r="W1960" i="6" s="1"/>
  <c r="W1952" i="6" a="1"/>
  <c r="W1952" i="6" s="1"/>
  <c r="W1928" i="6" a="1"/>
  <c r="W1928" i="6" s="1"/>
  <c r="W1872" i="6" a="1"/>
  <c r="W1872" i="6" s="1"/>
  <c r="W1856" i="6" a="1"/>
  <c r="W1856" i="6" s="1"/>
  <c r="W1808" i="6" a="1"/>
  <c r="W1808" i="6" s="1"/>
  <c r="W1784" i="6" a="1"/>
  <c r="W1784" i="6" s="1"/>
  <c r="W1744" i="6" a="1"/>
  <c r="W1744" i="6" s="1"/>
  <c r="W1728" i="6" a="1"/>
  <c r="W1728" i="6" s="1"/>
  <c r="W1680" i="6" a="1"/>
  <c r="W1680" i="6" s="1"/>
  <c r="W1664" i="6" a="1"/>
  <c r="W1664" i="6" s="1"/>
  <c r="W1608" i="6" a="1"/>
  <c r="W1608" i="6" s="1"/>
  <c r="W214" i="6" a="1"/>
  <c r="W214" i="6" s="1"/>
  <c r="W206" i="6" a="1"/>
  <c r="W206" i="6" s="1"/>
  <c r="W198" i="6" a="1"/>
  <c r="W198" i="6" s="1"/>
  <c r="W190" i="6" a="1"/>
  <c r="W190" i="6" s="1"/>
  <c r="W182" i="6" a="1"/>
  <c r="W182" i="6" s="1"/>
  <c r="W174" i="6" a="1"/>
  <c r="W174" i="6" s="1"/>
  <c r="W166" i="6" a="1"/>
  <c r="W166" i="6" s="1"/>
  <c r="W158" i="6" a="1"/>
  <c r="W158" i="6" s="1"/>
  <c r="W150" i="6" a="1"/>
  <c r="W150" i="6" s="1"/>
  <c r="W142" i="6" a="1"/>
  <c r="W142" i="6" s="1"/>
  <c r="W134" i="6" a="1"/>
  <c r="W134" i="6" s="1"/>
  <c r="W126" i="6" a="1"/>
  <c r="W126" i="6" s="1"/>
  <c r="W118" i="6" a="1"/>
  <c r="W118" i="6" s="1"/>
  <c r="W110" i="6" a="1"/>
  <c r="W110" i="6" s="1"/>
  <c r="W102" i="6" a="1"/>
  <c r="W102" i="6" s="1"/>
  <c r="W94" i="6" a="1"/>
  <c r="W94" i="6" s="1"/>
  <c r="W86" i="6" a="1"/>
  <c r="W86" i="6" s="1"/>
  <c r="W78" i="6" a="1"/>
  <c r="W78" i="6" s="1"/>
  <c r="W70" i="6" a="1"/>
  <c r="W70" i="6" s="1"/>
  <c r="W62" i="6" a="1"/>
  <c r="W62" i="6" s="1"/>
  <c r="W54" i="6" a="1"/>
  <c r="W54" i="6" s="1"/>
  <c r="W46" i="6" a="1"/>
  <c r="W46" i="6" s="1"/>
  <c r="W38" i="6" a="1"/>
  <c r="W38" i="6" s="1"/>
  <c r="W30" i="6" a="1"/>
  <c r="W30" i="6" s="1"/>
  <c r="W22" i="6" a="1"/>
  <c r="W22" i="6" s="1"/>
  <c r="W1598" i="6" a="1"/>
  <c r="W1598" i="6" s="1"/>
  <c r="W1590" i="6" a="1"/>
  <c r="W1590" i="6" s="1"/>
  <c r="W1582" i="6" a="1"/>
  <c r="W1582" i="6" s="1"/>
  <c r="W1574" i="6" a="1"/>
  <c r="W1574" i="6" s="1"/>
  <c r="W1566" i="6" a="1"/>
  <c r="W1566" i="6" s="1"/>
  <c r="W1550" i="6" a="1"/>
  <c r="W1550" i="6" s="1"/>
  <c r="W1542" i="6" a="1"/>
  <c r="W1542" i="6" s="1"/>
  <c r="W1534" i="6" a="1"/>
  <c r="W1534" i="6" s="1"/>
  <c r="W1526" i="6" a="1"/>
  <c r="W1526" i="6" s="1"/>
  <c r="W1518" i="6" a="1"/>
  <c r="W1518" i="6" s="1"/>
  <c r="W1510" i="6" a="1"/>
  <c r="W1510" i="6" s="1"/>
  <c r="W1502" i="6" a="1"/>
  <c r="W1502" i="6" s="1"/>
  <c r="W1494" i="6" a="1"/>
  <c r="W1494" i="6" s="1"/>
  <c r="W1486" i="6" a="1"/>
  <c r="W1486" i="6" s="1"/>
  <c r="W1478" i="6" a="1"/>
  <c r="W1478" i="6" s="1"/>
  <c r="W1103" i="6" a="1"/>
  <c r="W1103" i="6" s="1"/>
  <c r="W1087" i="6" a="1"/>
  <c r="W1087" i="6" s="1"/>
  <c r="W1079" i="6" a="1"/>
  <c r="W1079" i="6" s="1"/>
  <c r="W1071" i="6" a="1"/>
  <c r="W1071" i="6" s="1"/>
  <c r="W1063" i="6" a="1"/>
  <c r="W1063" i="6" s="1"/>
  <c r="W1055" i="6" a="1"/>
  <c r="W1055" i="6" s="1"/>
  <c r="W1047" i="6" a="1"/>
  <c r="W1047" i="6" s="1"/>
  <c r="W1039" i="6" a="1"/>
  <c r="W1039" i="6" s="1"/>
  <c r="W1023" i="6" a="1"/>
  <c r="W1023" i="6" s="1"/>
  <c r="W1015" i="6" a="1"/>
  <c r="W1015" i="6" s="1"/>
  <c r="W1007" i="6" a="1"/>
  <c r="W1007" i="6" s="1"/>
  <c r="W999" i="6" a="1"/>
  <c r="W999" i="6" s="1"/>
  <c r="W991" i="6" a="1"/>
  <c r="W991" i="6" s="1"/>
  <c r="W983" i="6" a="1"/>
  <c r="W983" i="6" s="1"/>
  <c r="W975" i="6" a="1"/>
  <c r="W975" i="6" s="1"/>
  <c r="W967" i="6" a="1"/>
  <c r="W967" i="6" s="1"/>
  <c r="W959" i="6" a="1"/>
  <c r="W959" i="6" s="1"/>
  <c r="W1597" i="6" a="1"/>
  <c r="W1597" i="6" s="1"/>
  <c r="W1573" i="6" a="1"/>
  <c r="W1573" i="6" s="1"/>
  <c r="W1565" i="6" a="1"/>
  <c r="W1565" i="6" s="1"/>
  <c r="W1557" i="6" a="1"/>
  <c r="W1557" i="6" s="1"/>
  <c r="W1549" i="6" a="1"/>
  <c r="W1549" i="6" s="1"/>
  <c r="W1541" i="6" a="1"/>
  <c r="W1541" i="6" s="1"/>
  <c r="W1533" i="6" a="1"/>
  <c r="W1533" i="6" s="1"/>
  <c r="W1509" i="6" a="1"/>
  <c r="W1509" i="6" s="1"/>
  <c r="W1501" i="6" a="1"/>
  <c r="W1501" i="6" s="1"/>
  <c r="W1493" i="6" a="1"/>
  <c r="W1493" i="6" s="1"/>
  <c r="W1485" i="6" a="1"/>
  <c r="W1485" i="6" s="1"/>
  <c r="W1477" i="6" a="1"/>
  <c r="W1477" i="6" s="1"/>
  <c r="W1102" i="6" a="1"/>
  <c r="W1102" i="6" s="1"/>
  <c r="W1078" i="6" a="1"/>
  <c r="W1078" i="6" s="1"/>
  <c r="W1070" i="6" a="1"/>
  <c r="W1070" i="6" s="1"/>
  <c r="W1062" i="6" a="1"/>
  <c r="W1062" i="6" s="1"/>
  <c r="W1054" i="6" a="1"/>
  <c r="W1054" i="6" s="1"/>
  <c r="W1046" i="6" a="1"/>
  <c r="W1046" i="6" s="1"/>
  <c r="W1038" i="6" a="1"/>
  <c r="W1038" i="6" s="1"/>
  <c r="W1014" i="6" a="1"/>
  <c r="W1014" i="6" s="1"/>
  <c r="W1006" i="6" a="1"/>
  <c r="W1006" i="6" s="1"/>
  <c r="W998" i="6" a="1"/>
  <c r="W998" i="6" s="1"/>
  <c r="W990" i="6" a="1"/>
  <c r="W990" i="6" s="1"/>
  <c r="W982" i="6" a="1"/>
  <c r="W982" i="6" s="1"/>
  <c r="W974" i="6" a="1"/>
  <c r="W974" i="6" s="1"/>
  <c r="W1536" i="6" a="1"/>
  <c r="W1536" i="6" s="1"/>
  <c r="W1472" i="6" a="1"/>
  <c r="W1472" i="6" s="1"/>
  <c r="W1041" i="6" a="1"/>
  <c r="W1041" i="6" s="1"/>
  <c r="W1645" i="6" a="1"/>
  <c r="W1645" i="6" s="1"/>
  <c r="W956" i="6" a="1"/>
  <c r="W956" i="6" s="1"/>
  <c r="W940" i="6" a="1"/>
  <c r="W940" i="6" s="1"/>
  <c r="W932" i="6" a="1"/>
  <c r="W932" i="6" s="1"/>
  <c r="W916" i="6" a="1"/>
  <c r="W916" i="6" s="1"/>
  <c r="W908" i="6" a="1"/>
  <c r="W908" i="6" s="1"/>
  <c r="W876" i="6" a="1"/>
  <c r="W876" i="6" s="1"/>
  <c r="W868" i="6" a="1"/>
  <c r="W868" i="6" s="1"/>
  <c r="W860" i="6" a="1"/>
  <c r="W860" i="6" s="1"/>
  <c r="W852" i="6" a="1"/>
  <c r="W852" i="6" s="1"/>
  <c r="W844" i="6" a="1"/>
  <c r="W844" i="6" s="1"/>
  <c r="W836" i="6" a="1"/>
  <c r="W836" i="6" s="1"/>
  <c r="W804" i="6" a="1"/>
  <c r="W804" i="6" s="1"/>
  <c r="W796" i="6" a="1"/>
  <c r="W796" i="6" s="1"/>
  <c r="W788" i="6" a="1"/>
  <c r="W788" i="6" s="1"/>
  <c r="W780" i="6" a="1"/>
  <c r="W780" i="6" s="1"/>
  <c r="W772" i="6" a="1"/>
  <c r="W772" i="6" s="1"/>
  <c r="W764" i="6" a="1"/>
  <c r="W764" i="6" s="1"/>
  <c r="W732" i="6" a="1"/>
  <c r="W732" i="6" s="1"/>
  <c r="W724" i="6" a="1"/>
  <c r="W724" i="6" s="1"/>
  <c r="W716" i="6" a="1"/>
  <c r="W716" i="6" s="1"/>
  <c r="W708" i="6" a="1"/>
  <c r="W708" i="6" s="1"/>
  <c r="W700" i="6" a="1"/>
  <c r="W700" i="6" s="1"/>
  <c r="W660" i="6" a="1"/>
  <c r="W660" i="6" s="1"/>
  <c r="W652" i="6" a="1"/>
  <c r="W652" i="6" s="1"/>
  <c r="W644" i="6" a="1"/>
  <c r="W644" i="6" s="1"/>
  <c r="W636" i="6" a="1"/>
  <c r="W636" i="6" s="1"/>
  <c r="W620" i="6" a="1"/>
  <c r="W620" i="6" s="1"/>
  <c r="W612" i="6" a="1"/>
  <c r="W612" i="6" s="1"/>
  <c r="W588" i="6" a="1"/>
  <c r="W588" i="6" s="1"/>
  <c r="W580" i="6" a="1"/>
  <c r="W580" i="6" s="1"/>
  <c r="W572" i="6" a="1"/>
  <c r="W572" i="6" s="1"/>
  <c r="W564" i="6" a="1"/>
  <c r="W564" i="6" s="1"/>
  <c r="W556" i="6" a="1"/>
  <c r="W556" i="6" s="1"/>
  <c r="W524" i="6" a="1"/>
  <c r="W524" i="6" s="1"/>
  <c r="W516" i="6" a="1"/>
  <c r="W516" i="6" s="1"/>
  <c r="W508" i="6" a="1"/>
  <c r="W508" i="6" s="1"/>
  <c r="W500" i="6" a="1"/>
  <c r="W500" i="6" s="1"/>
  <c r="W492" i="6" a="1"/>
  <c r="W492" i="6" s="1"/>
  <c r="W484" i="6" a="1"/>
  <c r="W484" i="6" s="1"/>
  <c r="W6" i="6" a="1"/>
  <c r="W6" i="6" s="1"/>
  <c r="W460" i="6" a="1"/>
  <c r="W460" i="6" s="1"/>
  <c r="W444" i="6" a="1"/>
  <c r="W444" i="6" s="1"/>
  <c r="W436" i="6" a="1"/>
  <c r="W436" i="6" s="1"/>
  <c r="W428" i="6" a="1"/>
  <c r="W428" i="6" s="1"/>
  <c r="W420" i="6" a="1"/>
  <c r="W420" i="6" s="1"/>
  <c r="W396" i="6" a="1"/>
  <c r="W396" i="6" s="1"/>
  <c r="W388" i="6" a="1"/>
  <c r="W388" i="6" s="1"/>
  <c r="W380" i="6" a="1"/>
  <c r="W380" i="6" s="1"/>
  <c r="W372" i="6" a="1"/>
  <c r="W372" i="6" s="1"/>
  <c r="W364" i="6" a="1"/>
  <c r="W364" i="6" s="1"/>
  <c r="W356" i="6" a="1"/>
  <c r="W356" i="6" s="1"/>
  <c r="W332" i="6" a="1"/>
  <c r="W332" i="6" s="1"/>
  <c r="W316" i="6" a="1"/>
  <c r="W316" i="6" s="1"/>
  <c r="W308" i="6" a="1"/>
  <c r="W308" i="6" s="1"/>
  <c r="W300" i="6" a="1"/>
  <c r="W300" i="6" s="1"/>
  <c r="W292" i="6" a="1"/>
  <c r="W292" i="6" s="1"/>
  <c r="W268" i="6" a="1"/>
  <c r="W268" i="6" s="1"/>
  <c r="W1469" i="6" a="1"/>
  <c r="W1469" i="6" s="1"/>
  <c r="W1461" i="6" a="1"/>
  <c r="W1461" i="6" s="1"/>
  <c r="W1453" i="6" a="1"/>
  <c r="W1453" i="6" s="1"/>
  <c r="W1445" i="6" a="1"/>
  <c r="W1445" i="6" s="1"/>
  <c r="W1437" i="6" a="1"/>
  <c r="W1437" i="6" s="1"/>
  <c r="W1413" i="6" a="1"/>
  <c r="W1413" i="6" s="1"/>
  <c r="W1397" i="6" a="1"/>
  <c r="W1397" i="6" s="1"/>
  <c r="W1389" i="6" a="1"/>
  <c r="W1389" i="6" s="1"/>
  <c r="W1381" i="6" a="1"/>
  <c r="W1381" i="6" s="1"/>
  <c r="W1373" i="6" a="1"/>
  <c r="W1373" i="6" s="1"/>
  <c r="W1349" i="6" a="1"/>
  <c r="W1349" i="6" s="1"/>
  <c r="W1341" i="6" a="1"/>
  <c r="W1341" i="6" s="1"/>
  <c r="W1333" i="6" a="1"/>
  <c r="W1333" i="6" s="1"/>
  <c r="W1317" i="6" a="1"/>
  <c r="W1317" i="6" s="1"/>
  <c r="W1309" i="6" a="1"/>
  <c r="W1309" i="6" s="1"/>
  <c r="W1285" i="6" a="1"/>
  <c r="W1285" i="6" s="1"/>
  <c r="W1277" i="6" a="1"/>
  <c r="W1277" i="6" s="1"/>
  <c r="W1269" i="6" a="1"/>
  <c r="W1269" i="6" s="1"/>
  <c r="W1261" i="6" a="1"/>
  <c r="W1261" i="6" s="1"/>
  <c r="W1253" i="6" a="1"/>
  <c r="W1253" i="6" s="1"/>
  <c r="W1245" i="6" a="1"/>
  <c r="W1245" i="6" s="1"/>
  <c r="W1221" i="6" a="1"/>
  <c r="W1221" i="6" s="1"/>
  <c r="W1213" i="6" a="1"/>
  <c r="W1213" i="6" s="1"/>
  <c r="W1205" i="6" a="1"/>
  <c r="W1205" i="6" s="1"/>
  <c r="W1189" i="6" a="1"/>
  <c r="W1189" i="6" s="1"/>
  <c r="W1181" i="6" a="1"/>
  <c r="W1181" i="6" s="1"/>
  <c r="W1157" i="6" a="1"/>
  <c r="W1157" i="6" s="1"/>
  <c r="W1149" i="6" a="1"/>
  <c r="W1149" i="6" s="1"/>
  <c r="W1141" i="6" a="1"/>
  <c r="W1141" i="6" s="1"/>
  <c r="W1133" i="6" a="1"/>
  <c r="W1133" i="6" s="1"/>
  <c r="W1125" i="6" a="1"/>
  <c r="W1125" i="6" s="1"/>
  <c r="W1117" i="6" a="1"/>
  <c r="W1117" i="6" s="1"/>
  <c r="W251" i="6" a="1"/>
  <c r="W251" i="6" s="1"/>
  <c r="W243" i="6" a="1"/>
  <c r="W243" i="6" s="1"/>
  <c r="W235" i="6" a="1"/>
  <c r="W235" i="6" s="1"/>
  <c r="W219" i="6" a="1"/>
  <c r="W219" i="6" s="1"/>
  <c r="W106" i="6" a="1"/>
  <c r="W106" i="6" s="1"/>
  <c r="W1593" i="6" a="1"/>
  <c r="W1593" i="6" s="1"/>
  <c r="W1585" i="6" a="1"/>
  <c r="W1585" i="6" s="1"/>
  <c r="W1569" i="6" a="1"/>
  <c r="W1569" i="6" s="1"/>
  <c r="W1561" i="6" a="1"/>
  <c r="W1561" i="6" s="1"/>
  <c r="W1553" i="6" a="1"/>
  <c r="W1553" i="6" s="1"/>
  <c r="W1545" i="6" a="1"/>
  <c r="W1545" i="6" s="1"/>
  <c r="W1537" i="6" a="1"/>
  <c r="W1537" i="6" s="1"/>
  <c r="W1529" i="6" a="1"/>
  <c r="W1529" i="6" s="1"/>
  <c r="W1521" i="6" a="1"/>
  <c r="W1521" i="6" s="1"/>
  <c r="W1513" i="6" a="1"/>
  <c r="W1513" i="6" s="1"/>
  <c r="W1505" i="6" a="1"/>
  <c r="W1505" i="6" s="1"/>
  <c r="W1497" i="6" a="1"/>
  <c r="W1497" i="6" s="1"/>
  <c r="W1489" i="6" a="1"/>
  <c r="W1489" i="6" s="1"/>
  <c r="W1473" i="6" a="1"/>
  <c r="W1473" i="6" s="1"/>
  <c r="W1098" i="6" a="1"/>
  <c r="W1098" i="6" s="1"/>
  <c r="W1090" i="6" a="1"/>
  <c r="W1090" i="6" s="1"/>
  <c r="W1082" i="6" a="1"/>
  <c r="W1082" i="6" s="1"/>
  <c r="W1074" i="6" a="1"/>
  <c r="W1074" i="6" s="1"/>
  <c r="W1066" i="6" a="1"/>
  <c r="W1066" i="6" s="1"/>
  <c r="W1058" i="6" a="1"/>
  <c r="W1058" i="6" s="1"/>
  <c r="W1042" i="6" a="1"/>
  <c r="W1042" i="6" s="1"/>
  <c r="W1034" i="6" a="1"/>
  <c r="W1034" i="6" s="1"/>
  <c r="W1026" i="6" a="1"/>
  <c r="W1026" i="6" s="1"/>
  <c r="W1010" i="6" a="1"/>
  <c r="W1010" i="6" s="1"/>
  <c r="W1002" i="6" a="1"/>
  <c r="W1002" i="6" s="1"/>
  <c r="W994" i="6" a="1"/>
  <c r="W994" i="6" s="1"/>
  <c r="W978" i="6" a="1"/>
  <c r="W978" i="6" s="1"/>
  <c r="W970" i="6" a="1"/>
  <c r="W970" i="6" s="1"/>
  <c r="W962" i="6" a="1"/>
  <c r="W962" i="6" s="1"/>
  <c r="W10" i="6" a="1"/>
  <c r="W10" i="6" s="1"/>
  <c r="W202" i="6" a="1"/>
  <c r="W202" i="6" s="1"/>
  <c r="W186" i="6" a="1"/>
  <c r="W186" i="6" s="1"/>
  <c r="W154" i="6" a="1"/>
  <c r="W154" i="6" s="1"/>
  <c r="W90" i="6" a="1"/>
  <c r="W90" i="6" s="1"/>
  <c r="W74" i="6" a="1"/>
  <c r="W74" i="6" s="1"/>
  <c r="W58" i="6" a="1"/>
  <c r="W58" i="6" s="1"/>
  <c r="W42" i="6" a="1"/>
  <c r="W42" i="6" s="1"/>
  <c r="W34" i="6" a="1"/>
  <c r="W34" i="6" s="1"/>
  <c r="W952" i="6" a="1"/>
  <c r="W952" i="6" s="1"/>
  <c r="W944" i="6" a="1"/>
  <c r="W944" i="6" s="1"/>
  <c r="W936" i="6" a="1"/>
  <c r="W936" i="6" s="1"/>
  <c r="W920" i="6" a="1"/>
  <c r="W920" i="6" s="1"/>
  <c r="W912" i="6" a="1"/>
  <c r="W912" i="6" s="1"/>
  <c r="W904" i="6" a="1"/>
  <c r="W904" i="6" s="1"/>
  <c r="W896" i="6" a="1"/>
  <c r="W896" i="6" s="1"/>
  <c r="W888" i="6" a="1"/>
  <c r="W888" i="6" s="1"/>
  <c r="W880" i="6" a="1"/>
  <c r="W880" i="6" s="1"/>
  <c r="W872" i="6" a="1"/>
  <c r="W872" i="6" s="1"/>
  <c r="W864" i="6" a="1"/>
  <c r="W864" i="6" s="1"/>
  <c r="W856" i="6" a="1"/>
  <c r="W856" i="6" s="1"/>
  <c r="W848" i="6" a="1"/>
  <c r="W848" i="6" s="1"/>
  <c r="W840" i="6" a="1"/>
  <c r="W840" i="6" s="1"/>
  <c r="W832" i="6" a="1"/>
  <c r="W832" i="6" s="1"/>
  <c r="W824" i="6" a="1"/>
  <c r="W824" i="6" s="1"/>
  <c r="W816" i="6" a="1"/>
  <c r="W816" i="6" s="1"/>
  <c r="W808" i="6" a="1"/>
  <c r="W808" i="6" s="1"/>
  <c r="W948" i="6" a="1"/>
  <c r="W948" i="6" s="1"/>
  <c r="W900" i="6" a="1"/>
  <c r="W900" i="6" s="1"/>
  <c r="W892" i="6" a="1"/>
  <c r="W892" i="6" s="1"/>
  <c r="W884" i="6" a="1"/>
  <c r="W884" i="6" s="1"/>
  <c r="W828" i="6" a="1"/>
  <c r="W828" i="6" s="1"/>
  <c r="W820" i="6" a="1"/>
  <c r="W820" i="6" s="1"/>
  <c r="W812" i="6" a="1"/>
  <c r="W812" i="6" s="1"/>
  <c r="W756" i="6" a="1"/>
  <c r="W756" i="6" s="1"/>
  <c r="W748" i="6" a="1"/>
  <c r="W748" i="6" s="1"/>
  <c r="W740" i="6" a="1"/>
  <c r="W740" i="6" s="1"/>
  <c r="W692" i="6" a="1"/>
  <c r="W692" i="6" s="1"/>
  <c r="W676" i="6" a="1"/>
  <c r="W676" i="6" s="1"/>
  <c r="W668" i="6" a="1"/>
  <c r="W668" i="6" s="1"/>
  <c r="W628" i="6" a="1"/>
  <c r="W628" i="6" s="1"/>
  <c r="W604" i="6" a="1"/>
  <c r="W604" i="6" s="1"/>
  <c r="W596" i="6" a="1"/>
  <c r="W596" i="6" s="1"/>
  <c r="W540" i="6" a="1"/>
  <c r="W540" i="6" s="1"/>
  <c r="W532" i="6" a="1"/>
  <c r="W532" i="6" s="1"/>
  <c r="W476" i="6" a="1"/>
  <c r="W476" i="6" s="1"/>
  <c r="W468" i="6" a="1"/>
  <c r="W468" i="6" s="1"/>
  <c r="W412" i="6" a="1"/>
  <c r="W412" i="6" s="1"/>
  <c r="W404" i="6" a="1"/>
  <c r="W404" i="6" s="1"/>
  <c r="W348" i="6" a="1"/>
  <c r="W348" i="6" s="1"/>
  <c r="W340" i="6" a="1"/>
  <c r="W340" i="6" s="1"/>
  <c r="W284" i="6" a="1"/>
  <c r="W284" i="6" s="1"/>
  <c r="W276" i="6" a="1"/>
  <c r="W276" i="6" s="1"/>
  <c r="W1429" i="6" a="1"/>
  <c r="W1429" i="6" s="1"/>
  <c r="W1421" i="6" a="1"/>
  <c r="W1421" i="6" s="1"/>
  <c r="W1365" i="6" a="1"/>
  <c r="W1365" i="6" s="1"/>
  <c r="W1357" i="6" a="1"/>
  <c r="W1357" i="6" s="1"/>
  <c r="W1301" i="6" a="1"/>
  <c r="W1301" i="6" s="1"/>
  <c r="W1293" i="6" a="1"/>
  <c r="W1293" i="6" s="1"/>
  <c r="W1237" i="6" a="1"/>
  <c r="W1237" i="6" s="1"/>
  <c r="W1229" i="6" a="1"/>
  <c r="W1229" i="6" s="1"/>
  <c r="W1173" i="6" a="1"/>
  <c r="W1173" i="6" s="1"/>
  <c r="W1165" i="6" a="1"/>
  <c r="W1165" i="6" s="1"/>
  <c r="W1109" i="6" a="1"/>
  <c r="W1109" i="6" s="1"/>
  <c r="W259" i="6" a="1"/>
  <c r="W259" i="6" s="1"/>
  <c r="W1354" i="6" a="1"/>
  <c r="W1354" i="6" s="1"/>
  <c r="W1250" i="6" a="1"/>
  <c r="W1250" i="6" s="1"/>
  <c r="W1186" i="6" a="1"/>
  <c r="W1186" i="6" s="1"/>
  <c r="W170" i="6" a="1"/>
  <c r="W170" i="6" s="1"/>
  <c r="W138" i="6" a="1"/>
  <c r="W138" i="6" s="1"/>
  <c r="W114" i="6" a="1"/>
  <c r="W114" i="6" s="1"/>
  <c r="W82" i="6" a="1"/>
  <c r="W82" i="6" s="1"/>
  <c r="W66" i="6" a="1"/>
  <c r="W66" i="6" s="1"/>
  <c r="W50" i="6" a="1"/>
  <c r="W50" i="6" s="1"/>
  <c r="W26" i="6" a="1"/>
  <c r="W26" i="6" s="1"/>
  <c r="W953" i="6" a="1"/>
  <c r="W953" i="6" s="1"/>
  <c r="W945" i="6" a="1"/>
  <c r="W945" i="6" s="1"/>
  <c r="W937" i="6" a="1"/>
  <c r="W937" i="6" s="1"/>
  <c r="W929" i="6" a="1"/>
  <c r="W929" i="6" s="1"/>
  <c r="W921" i="6" a="1"/>
  <c r="W921" i="6" s="1"/>
  <c r="W913" i="6" a="1"/>
  <c r="W913" i="6" s="1"/>
  <c r="W905" i="6" a="1"/>
  <c r="W905" i="6" s="1"/>
  <c r="W897" i="6" a="1"/>
  <c r="W897" i="6" s="1"/>
  <c r="W889" i="6" a="1"/>
  <c r="W889" i="6" s="1"/>
  <c r="W881" i="6" a="1"/>
  <c r="W881" i="6" s="1"/>
  <c r="W873" i="6" a="1"/>
  <c r="W873" i="6" s="1"/>
  <c r="W865" i="6" a="1"/>
  <c r="W865" i="6" s="1"/>
  <c r="W857" i="6" a="1"/>
  <c r="W857" i="6" s="1"/>
  <c r="W849" i="6" a="1"/>
  <c r="W849" i="6" s="1"/>
  <c r="W841" i="6" a="1"/>
  <c r="W841" i="6" s="1"/>
  <c r="W833" i="6" a="1"/>
  <c r="W833" i="6" s="1"/>
  <c r="W825" i="6" a="1"/>
  <c r="W825" i="6" s="1"/>
  <c r="W817" i="6" a="1"/>
  <c r="W817" i="6" s="1"/>
  <c r="W809" i="6" a="1"/>
  <c r="W809" i="6" s="1"/>
  <c r="W801" i="6" a="1"/>
  <c r="W801" i="6" s="1"/>
  <c r="W793" i="6" a="1"/>
  <c r="W793" i="6" s="1"/>
  <c r="W785" i="6" a="1"/>
  <c r="W785" i="6" s="1"/>
  <c r="W777" i="6" a="1"/>
  <c r="W777" i="6" s="1"/>
  <c r="W769" i="6" a="1"/>
  <c r="W769" i="6" s="1"/>
  <c r="W761" i="6" a="1"/>
  <c r="W761" i="6" s="1"/>
  <c r="W753" i="6" a="1"/>
  <c r="W753" i="6" s="1"/>
  <c r="W745" i="6" a="1"/>
  <c r="W745" i="6" s="1"/>
  <c r="W737" i="6" a="1"/>
  <c r="W737" i="6" s="1"/>
  <c r="W729" i="6" a="1"/>
  <c r="W729" i="6" s="1"/>
  <c r="W721" i="6" a="1"/>
  <c r="W721" i="6" s="1"/>
  <c r="W713" i="6" a="1"/>
  <c r="W713" i="6" s="1"/>
  <c r="W705" i="6" a="1"/>
  <c r="W705" i="6" s="1"/>
  <c r="W697" i="6" a="1"/>
  <c r="W697" i="6" s="1"/>
  <c r="W689" i="6" a="1"/>
  <c r="W689" i="6" s="1"/>
  <c r="W681" i="6" a="1"/>
  <c r="W681" i="6" s="1"/>
  <c r="W673" i="6" a="1"/>
  <c r="W673" i="6" s="1"/>
  <c r="W665" i="6" a="1"/>
  <c r="W665" i="6" s="1"/>
  <c r="W657" i="6" a="1"/>
  <c r="W657" i="6" s="1"/>
  <c r="W649" i="6" a="1"/>
  <c r="W649" i="6" s="1"/>
  <c r="W641" i="6" a="1"/>
  <c r="W641" i="6" s="1"/>
  <c r="W633" i="6" a="1"/>
  <c r="W633" i="6" s="1"/>
  <c r="W625" i="6" a="1"/>
  <c r="W625" i="6" s="1"/>
  <c r="W1647" i="6" a="1"/>
  <c r="W1647" i="6" s="1"/>
  <c r="W1607" i="6" a="1"/>
  <c r="W1607" i="6" s="1"/>
  <c r="W617" i="6" a="1"/>
  <c r="W617" i="6" s="1"/>
  <c r="W609" i="6" a="1"/>
  <c r="W609" i="6" s="1"/>
  <c r="W601" i="6" a="1"/>
  <c r="W601" i="6" s="1"/>
  <c r="W593" i="6" a="1"/>
  <c r="W593" i="6" s="1"/>
  <c r="W585" i="6" a="1"/>
  <c r="W585" i="6" s="1"/>
  <c r="W577" i="6" a="1"/>
  <c r="W577" i="6" s="1"/>
  <c r="W569" i="6" a="1"/>
  <c r="W569" i="6" s="1"/>
  <c r="W561" i="6" a="1"/>
  <c r="W561" i="6" s="1"/>
  <c r="W553" i="6" a="1"/>
  <c r="W553" i="6" s="1"/>
  <c r="W545" i="6" a="1"/>
  <c r="W545" i="6" s="1"/>
  <c r="W537" i="6" a="1"/>
  <c r="W537" i="6" s="1"/>
  <c r="W529" i="6" a="1"/>
  <c r="W529" i="6" s="1"/>
  <c r="W521" i="6" a="1"/>
  <c r="W521" i="6" s="1"/>
  <c r="W513" i="6" a="1"/>
  <c r="W513" i="6" s="1"/>
  <c r="W505" i="6" a="1"/>
  <c r="W505" i="6" s="1"/>
  <c r="W497" i="6" a="1"/>
  <c r="W497" i="6" s="1"/>
  <c r="W489" i="6" a="1"/>
  <c r="W489" i="6" s="1"/>
  <c r="W481" i="6" a="1"/>
  <c r="W481" i="6" s="1"/>
  <c r="W473" i="6" a="1"/>
  <c r="W473" i="6" s="1"/>
  <c r="W465" i="6" a="1"/>
  <c r="W465" i="6" s="1"/>
  <c r="W457" i="6" a="1"/>
  <c r="W457" i="6" s="1"/>
  <c r="W449" i="6" a="1"/>
  <c r="W449" i="6" s="1"/>
  <c r="W441" i="6" a="1"/>
  <c r="W441" i="6" s="1"/>
  <c r="W433" i="6" a="1"/>
  <c r="W433" i="6" s="1"/>
  <c r="W425" i="6" a="1"/>
  <c r="W425" i="6" s="1"/>
  <c r="W417" i="6" a="1"/>
  <c r="W417" i="6" s="1"/>
  <c r="W409" i="6" a="1"/>
  <c r="W409" i="6" s="1"/>
  <c r="W401" i="6" a="1"/>
  <c r="W401" i="6" s="1"/>
  <c r="W393" i="6" a="1"/>
  <c r="W393" i="6" s="1"/>
  <c r="W385" i="6" a="1"/>
  <c r="W385" i="6" s="1"/>
  <c r="W377" i="6" a="1"/>
  <c r="W377" i="6" s="1"/>
  <c r="W369" i="6" a="1"/>
  <c r="W369" i="6" s="1"/>
  <c r="W361" i="6" a="1"/>
  <c r="W361" i="6" s="1"/>
  <c r="W353" i="6" a="1"/>
  <c r="W353" i="6" s="1"/>
  <c r="W345" i="6" a="1"/>
  <c r="W345" i="6" s="1"/>
  <c r="W337" i="6" a="1"/>
  <c r="W337" i="6" s="1"/>
  <c r="W329" i="6" a="1"/>
  <c r="W329" i="6" s="1"/>
  <c r="W321" i="6" a="1"/>
  <c r="W321" i="6" s="1"/>
  <c r="W313" i="6" a="1"/>
  <c r="W313" i="6" s="1"/>
  <c r="W305" i="6" a="1"/>
  <c r="W305" i="6" s="1"/>
  <c r="W297" i="6" a="1"/>
  <c r="W297" i="6" s="1"/>
  <c r="W289" i="6" a="1"/>
  <c r="W289" i="6" s="1"/>
  <c r="W281" i="6" a="1"/>
  <c r="W281" i="6" s="1"/>
  <c r="W273" i="6" a="1"/>
  <c r="W273" i="6" s="1"/>
  <c r="W265" i="6" a="1"/>
  <c r="W265" i="6" s="1"/>
  <c r="W1466" i="6" a="1"/>
  <c r="W1466" i="6" s="1"/>
  <c r="W1458" i="6" a="1"/>
  <c r="W1458" i="6" s="1"/>
  <c r="W1450" i="6" a="1"/>
  <c r="W1450" i="6" s="1"/>
  <c r="W1442" i="6" a="1"/>
  <c r="W1442" i="6" s="1"/>
  <c r="W1434" i="6" a="1"/>
  <c r="W1434" i="6" s="1"/>
  <c r="W1426" i="6" a="1"/>
  <c r="W1426" i="6" s="1"/>
  <c r="W1410" i="6" a="1"/>
  <c r="W1410" i="6" s="1"/>
  <c r="W1402" i="6" a="1"/>
  <c r="W1402" i="6" s="1"/>
  <c r="W1394" i="6" a="1"/>
  <c r="W1394" i="6" s="1"/>
  <c r="W1386" i="6" a="1"/>
  <c r="W1386" i="6" s="1"/>
  <c r="W1370" i="6" a="1"/>
  <c r="W1370" i="6" s="1"/>
  <c r="W1362" i="6" a="1"/>
  <c r="W1362" i="6" s="1"/>
  <c r="W1346" i="6" a="1"/>
  <c r="W1346" i="6" s="1"/>
  <c r="W1330" i="6" a="1"/>
  <c r="W1330" i="6" s="1"/>
  <c r="W1322" i="6" a="1"/>
  <c r="W1322" i="6" s="1"/>
  <c r="W1306" i="6" a="1"/>
  <c r="W1306" i="6" s="1"/>
  <c r="W1298" i="6" a="1"/>
  <c r="W1298" i="6" s="1"/>
  <c r="W1282" i="6" a="1"/>
  <c r="W1282" i="6" s="1"/>
  <c r="W1266" i="6" a="1"/>
  <c r="W1266" i="6" s="1"/>
  <c r="W1258" i="6" a="1"/>
  <c r="W1258" i="6" s="1"/>
  <c r="W1242" i="6" a="1"/>
  <c r="W1242" i="6" s="1"/>
  <c r="W1234" i="6" a="1"/>
  <c r="W1234" i="6" s="1"/>
  <c r="W1218" i="6" a="1"/>
  <c r="W1218" i="6" s="1"/>
  <c r="W1202" i="6" a="1"/>
  <c r="W1202" i="6" s="1"/>
  <c r="W1194" i="6" a="1"/>
  <c r="W1194" i="6" s="1"/>
  <c r="W1178" i="6" a="1"/>
  <c r="W1178" i="6" s="1"/>
  <c r="W1170" i="6" a="1"/>
  <c r="W1170" i="6" s="1"/>
  <c r="W1154" i="6" a="1"/>
  <c r="W1154" i="6" s="1"/>
  <c r="W1138" i="6" a="1"/>
  <c r="W1138" i="6" s="1"/>
  <c r="W1130" i="6" a="1"/>
  <c r="W1130" i="6" s="1"/>
  <c r="W1114" i="6" a="1"/>
  <c r="W1114" i="6" s="1"/>
  <c r="W1106" i="6" a="1"/>
  <c r="W1106" i="6" s="1"/>
  <c r="W248" i="6" a="1"/>
  <c r="W248" i="6" s="1"/>
  <c r="W232" i="6" a="1"/>
  <c r="W232" i="6" s="1"/>
  <c r="W224" i="6" a="1"/>
  <c r="W224" i="6" s="1"/>
  <c r="W5" i="6" a="1"/>
  <c r="W5" i="6" s="1"/>
  <c r="W215" i="6" a="1"/>
  <c r="W215" i="6" s="1"/>
  <c r="W207" i="6" a="1"/>
  <c r="W207" i="6" s="1"/>
  <c r="W199" i="6" a="1"/>
  <c r="W199" i="6" s="1"/>
  <c r="W191" i="6" a="1"/>
  <c r="W191" i="6" s="1"/>
  <c r="W183" i="6" a="1"/>
  <c r="W183" i="6" s="1"/>
  <c r="W175" i="6" a="1"/>
  <c r="W175" i="6" s="1"/>
  <c r="W167" i="6" a="1"/>
  <c r="W167" i="6" s="1"/>
  <c r="W159" i="6" a="1"/>
  <c r="W159" i="6" s="1"/>
  <c r="W151" i="6" a="1"/>
  <c r="W151" i="6" s="1"/>
  <c r="W143" i="6" a="1"/>
  <c r="W143" i="6" s="1"/>
  <c r="W135" i="6" a="1"/>
  <c r="W135" i="6" s="1"/>
  <c r="W127" i="6" a="1"/>
  <c r="W127" i="6" s="1"/>
  <c r="W119" i="6" a="1"/>
  <c r="W119" i="6" s="1"/>
  <c r="W111" i="6" a="1"/>
  <c r="W111" i="6" s="1"/>
  <c r="W103" i="6" a="1"/>
  <c r="W103" i="6" s="1"/>
  <c r="W95" i="6" a="1"/>
  <c r="W95" i="6" s="1"/>
  <c r="W87" i="6" a="1"/>
  <c r="W87" i="6" s="1"/>
  <c r="W79" i="6" a="1"/>
  <c r="W79" i="6" s="1"/>
  <c r="W71" i="6" a="1"/>
  <c r="W71" i="6" s="1"/>
  <c r="W63" i="6" a="1"/>
  <c r="W63" i="6" s="1"/>
  <c r="W55" i="6" a="1"/>
  <c r="W55" i="6" s="1"/>
  <c r="W47" i="6" a="1"/>
  <c r="W47" i="6" s="1"/>
  <c r="W39" i="6" a="1"/>
  <c r="W39" i="6" s="1"/>
  <c r="W31" i="6" a="1"/>
  <c r="W31" i="6" s="1"/>
  <c r="W23" i="6" a="1"/>
  <c r="W23" i="6" s="1"/>
  <c r="W1595" i="6" a="1"/>
  <c r="W1595" i="6" s="1"/>
  <c r="W1587" i="6" a="1"/>
  <c r="W1587" i="6" s="1"/>
  <c r="W1579" i="6" a="1"/>
  <c r="W1579" i="6" s="1"/>
  <c r="W1571" i="6" a="1"/>
  <c r="W1571" i="6" s="1"/>
  <c r="W1563" i="6" a="1"/>
  <c r="W1563" i="6" s="1"/>
  <c r="W1555" i="6" a="1"/>
  <c r="W1555" i="6" s="1"/>
  <c r="W1539" i="6" a="1"/>
  <c r="W1539" i="6" s="1"/>
  <c r="W1531" i="6" a="1"/>
  <c r="W1531" i="6" s="1"/>
  <c r="W1523" i="6" a="1"/>
  <c r="W1523" i="6" s="1"/>
  <c r="W1515" i="6" a="1"/>
  <c r="W1515" i="6" s="1"/>
  <c r="W1507" i="6" a="1"/>
  <c r="W1507" i="6" s="1"/>
  <c r="W1499" i="6" a="1"/>
  <c r="W1499" i="6" s="1"/>
  <c r="W1491" i="6" a="1"/>
  <c r="W1491" i="6" s="1"/>
  <c r="W1475" i="6" a="1"/>
  <c r="W1475" i="6" s="1"/>
  <c r="W1100" i="6" a="1"/>
  <c r="W1100" i="6" s="1"/>
  <c r="W1092" i="6" a="1"/>
  <c r="W1092" i="6" s="1"/>
  <c r="W1084" i="6" a="1"/>
  <c r="W1084" i="6" s="1"/>
  <c r="W1076" i="6" a="1"/>
  <c r="W1076" i="6" s="1"/>
  <c r="W1068" i="6" a="1"/>
  <c r="W1068" i="6" s="1"/>
  <c r="W1060" i="6" a="1"/>
  <c r="W1060" i="6" s="1"/>
  <c r="W1044" i="6" a="1"/>
  <c r="W1044" i="6" s="1"/>
  <c r="W1036" i="6" a="1"/>
  <c r="W1036" i="6" s="1"/>
  <c r="W1028" i="6" a="1"/>
  <c r="W1028" i="6" s="1"/>
  <c r="W1020" i="6" a="1"/>
  <c r="W1020" i="6" s="1"/>
  <c r="W1012" i="6" a="1"/>
  <c r="W1012" i="6" s="1"/>
  <c r="W1004" i="6" a="1"/>
  <c r="W1004" i="6" s="1"/>
  <c r="W996" i="6" a="1"/>
  <c r="W996" i="6" s="1"/>
  <c r="W980" i="6" a="1"/>
  <c r="W980" i="6" s="1"/>
  <c r="W972" i="6" a="1"/>
  <c r="W972" i="6" s="1"/>
  <c r="W964" i="6" a="1"/>
  <c r="W964" i="6" s="1"/>
  <c r="W1977" i="6" a="1"/>
  <c r="W1977" i="6" s="1"/>
  <c r="W1953" i="6" a="1"/>
  <c r="W1953" i="6" s="1"/>
  <c r="W1897" i="6" a="1"/>
  <c r="W1897" i="6" s="1"/>
  <c r="W7" i="6" a="1"/>
  <c r="W7" i="6" s="1"/>
  <c r="W1999" i="6" a="1"/>
  <c r="W1999" i="6" s="1"/>
  <c r="W1991" i="6" a="1"/>
  <c r="W1991" i="6" s="1"/>
  <c r="W1983" i="6" a="1"/>
  <c r="W1983" i="6" s="1"/>
  <c r="W1975" i="6" a="1"/>
  <c r="W1975" i="6" s="1"/>
  <c r="W1967" i="6" a="1"/>
  <c r="W1967" i="6" s="1"/>
  <c r="W1959" i="6" a="1"/>
  <c r="W1959" i="6" s="1"/>
  <c r="W1951" i="6" a="1"/>
  <c r="W1951" i="6" s="1"/>
  <c r="W1943" i="6" a="1"/>
  <c r="W1943" i="6" s="1"/>
  <c r="W1935" i="6" a="1"/>
  <c r="W1935" i="6" s="1"/>
  <c r="W1927" i="6" a="1"/>
  <c r="W1927" i="6" s="1"/>
  <c r="W1919" i="6" a="1"/>
  <c r="W1919" i="6" s="1"/>
  <c r="W1911" i="6" a="1"/>
  <c r="W1911" i="6" s="1"/>
  <c r="W1903" i="6" a="1"/>
  <c r="W1903" i="6" s="1"/>
  <c r="W1895" i="6" a="1"/>
  <c r="W1895" i="6" s="1"/>
  <c r="W1887" i="6" a="1"/>
  <c r="W1887" i="6" s="1"/>
  <c r="W1879" i="6" a="1"/>
  <c r="W1879" i="6" s="1"/>
  <c r="W1871" i="6" a="1"/>
  <c r="W1871" i="6" s="1"/>
  <c r="W1863" i="6" a="1"/>
  <c r="W1863" i="6" s="1"/>
  <c r="W1855" i="6" a="1"/>
  <c r="W1855" i="6" s="1"/>
  <c r="W1847" i="6" a="1"/>
  <c r="W1847" i="6" s="1"/>
  <c r="W1839" i="6" a="1"/>
  <c r="W1839" i="6" s="1"/>
  <c r="W1831" i="6" a="1"/>
  <c r="W1831" i="6" s="1"/>
  <c r="W1823" i="6" a="1"/>
  <c r="W1823" i="6" s="1"/>
  <c r="W1815" i="6" a="1"/>
  <c r="W1815" i="6" s="1"/>
  <c r="W1807" i="6" a="1"/>
  <c r="W1807" i="6" s="1"/>
  <c r="W1799" i="6" a="1"/>
  <c r="W1799" i="6" s="1"/>
  <c r="W1791" i="6" a="1"/>
  <c r="W1791" i="6" s="1"/>
  <c r="W1783" i="6" a="1"/>
  <c r="W1783" i="6" s="1"/>
  <c r="W1775" i="6" a="1"/>
  <c r="W1775" i="6" s="1"/>
  <c r="W1767" i="6" a="1"/>
  <c r="W1767" i="6" s="1"/>
  <c r="W1759" i="6" a="1"/>
  <c r="W1759" i="6" s="1"/>
  <c r="W1751" i="6" a="1"/>
  <c r="W1751" i="6" s="1"/>
  <c r="W1743" i="6" a="1"/>
  <c r="W1743" i="6" s="1"/>
  <c r="W1735" i="6" a="1"/>
  <c r="W1735" i="6" s="1"/>
  <c r="W1727" i="6" a="1"/>
  <c r="W1727" i="6" s="1"/>
  <c r="W1719" i="6" a="1"/>
  <c r="W1719" i="6" s="1"/>
  <c r="W1711" i="6" a="1"/>
  <c r="W1711" i="6" s="1"/>
  <c r="W1703" i="6" a="1"/>
  <c r="W1703" i="6" s="1"/>
  <c r="W1695" i="6" a="1"/>
  <c r="W1695" i="6" s="1"/>
  <c r="W1687" i="6" a="1"/>
  <c r="W1687" i="6" s="1"/>
  <c r="W1679" i="6" a="1"/>
  <c r="W1679" i="6" s="1"/>
  <c r="W1671" i="6" a="1"/>
  <c r="W1671" i="6" s="1"/>
  <c r="W1663" i="6" a="1"/>
  <c r="W1663" i="6" s="1"/>
  <c r="W1655" i="6" a="1"/>
  <c r="W1655" i="6" s="1"/>
  <c r="W1639" i="6" a="1"/>
  <c r="W1639" i="6" s="1"/>
  <c r="W1631" i="6" a="1"/>
  <c r="W1631" i="6" s="1"/>
  <c r="W1623" i="6" a="1"/>
  <c r="W1623" i="6" s="1"/>
  <c r="W1615" i="6" a="1"/>
  <c r="W1615" i="6" s="1"/>
  <c r="W1933" i="6" a="1"/>
  <c r="W1933" i="6" s="1"/>
  <c r="W1909" i="6" a="1"/>
  <c r="W1909" i="6" s="1"/>
  <c r="W1837" i="6" a="1"/>
  <c r="W1837" i="6" s="1"/>
  <c r="W1813" i="6" a="1"/>
  <c r="W1813" i="6" s="1"/>
  <c r="W1789" i="6" a="1"/>
  <c r="W1789" i="6" s="1"/>
  <c r="W1757" i="6" a="1"/>
  <c r="W1757" i="6" s="1"/>
  <c r="W1677" i="6" a="1"/>
  <c r="W1677" i="6" s="1"/>
  <c r="W1605" i="6" a="1"/>
  <c r="W1605" i="6" s="1"/>
  <c r="W934" i="6" a="1"/>
  <c r="W934" i="6" s="1"/>
  <c r="W478" i="6" a="1"/>
  <c r="W478" i="6" s="1"/>
  <c r="W430" i="6" a="1"/>
  <c r="W430" i="6" s="1"/>
  <c r="W1383" i="6" a="1"/>
  <c r="W1383" i="6" s="1"/>
  <c r="W1303" i="6" a="1"/>
  <c r="W1303" i="6" s="1"/>
  <c r="W1255" i="6" a="1"/>
  <c r="W1255" i="6" s="1"/>
  <c r="W1191" i="6" a="1"/>
  <c r="W1191" i="6" s="1"/>
  <c r="W1151" i="6" a="1"/>
  <c r="W1151" i="6" s="1"/>
  <c r="W1592" i="6" a="1"/>
  <c r="W1592" i="6" s="1"/>
  <c r="W1584" i="6" a="1"/>
  <c r="W1584" i="6" s="1"/>
  <c r="W1576" i="6" a="1"/>
  <c r="W1576" i="6" s="1"/>
  <c r="W1568" i="6" a="1"/>
  <c r="W1568" i="6" s="1"/>
  <c r="W1560" i="6" a="1"/>
  <c r="W1560" i="6" s="1"/>
  <c r="W1552" i="6" a="1"/>
  <c r="W1552" i="6" s="1"/>
  <c r="W1544" i="6" a="1"/>
  <c r="W1544" i="6" s="1"/>
  <c r="W1528" i="6" a="1"/>
  <c r="W1528" i="6" s="1"/>
  <c r="W1520" i="6" a="1"/>
  <c r="W1520" i="6" s="1"/>
  <c r="W1512" i="6" a="1"/>
  <c r="W1512" i="6" s="1"/>
  <c r="W1504" i="6" a="1"/>
  <c r="W1504" i="6" s="1"/>
  <c r="W1496" i="6" a="1"/>
  <c r="W1496" i="6" s="1"/>
  <c r="W1488" i="6" a="1"/>
  <c r="W1488" i="6" s="1"/>
  <c r="W1480" i="6" a="1"/>
  <c r="W1480" i="6" s="1"/>
  <c r="W1097" i="6" a="1"/>
  <c r="W1097" i="6" s="1"/>
  <c r="W1089" i="6" a="1"/>
  <c r="W1089" i="6" s="1"/>
  <c r="W1081" i="6" a="1"/>
  <c r="W1081" i="6" s="1"/>
  <c r="W1073" i="6" a="1"/>
  <c r="W1073" i="6" s="1"/>
  <c r="W1065" i="6" a="1"/>
  <c r="W1065" i="6" s="1"/>
  <c r="W1057" i="6" a="1"/>
  <c r="W1057" i="6" s="1"/>
  <c r="W1049" i="6" a="1"/>
  <c r="W1049" i="6" s="1"/>
  <c r="W1033" i="6" a="1"/>
  <c r="W1033" i="6" s="1"/>
  <c r="W1025" i="6" a="1"/>
  <c r="W1025" i="6" s="1"/>
  <c r="W1017" i="6" a="1"/>
  <c r="W1017" i="6" s="1"/>
  <c r="W1009" i="6" a="1"/>
  <c r="W1009" i="6" s="1"/>
  <c r="W1001" i="6" a="1"/>
  <c r="W1001" i="6" s="1"/>
  <c r="W993" i="6" a="1"/>
  <c r="W993" i="6" s="1"/>
  <c r="W985" i="6" a="1"/>
  <c r="W985" i="6" s="1"/>
  <c r="W969" i="6" a="1"/>
  <c r="W969" i="6" s="1"/>
  <c r="W961" i="6" a="1"/>
  <c r="W961" i="6" s="1"/>
  <c r="W76" i="6" a="1"/>
  <c r="W76" i="6" s="1"/>
  <c r="W68" i="6" a="1"/>
  <c r="W68" i="6" s="1"/>
  <c r="W28" i="6" a="1"/>
  <c r="W28" i="6" s="1"/>
  <c r="W60" i="6" a="1"/>
  <c r="W60" i="6" s="1"/>
  <c r="W9" i="6" a="1"/>
  <c r="W9" i="6" s="1"/>
  <c r="W18" i="6" a="1"/>
  <c r="W18" i="6" s="1"/>
  <c r="W1925" i="6" a="1"/>
  <c r="W1925" i="6" s="1"/>
  <c r="W1821" i="6" a="1"/>
  <c r="W1821" i="6" s="1"/>
  <c r="W145" i="6" a="1"/>
  <c r="W145" i="6" s="1"/>
  <c r="W137" i="6" a="1"/>
  <c r="W137" i="6" s="1"/>
  <c r="W806" i="6" a="1"/>
  <c r="W806" i="6" s="1"/>
  <c r="W774" i="6" a="1"/>
  <c r="W774" i="6" s="1"/>
  <c r="W710" i="6" a="1"/>
  <c r="W710" i="6" s="1"/>
  <c r="W17" i="6" a="1"/>
  <c r="W17" i="6" s="1"/>
  <c r="W933" i="6" a="1"/>
  <c r="W933" i="6" s="1"/>
  <c r="W821" i="6" a="1"/>
  <c r="W821" i="6" s="1"/>
  <c r="W653" i="6" a="1"/>
  <c r="W653" i="6" s="1"/>
  <c r="W645" i="6" a="1"/>
  <c r="W645" i="6" s="1"/>
  <c r="W637" i="6" a="1"/>
  <c r="W637" i="6" s="1"/>
  <c r="W621" i="6" a="1"/>
  <c r="W621" i="6" s="1"/>
  <c r="W605" i="6" a="1"/>
  <c r="W605" i="6" s="1"/>
  <c r="W589" i="6" a="1"/>
  <c r="W589" i="6" s="1"/>
  <c r="W581" i="6" a="1"/>
  <c r="W581" i="6" s="1"/>
  <c r="W573" i="6" a="1"/>
  <c r="W573" i="6" s="1"/>
  <c r="W565" i="6" a="1"/>
  <c r="W565" i="6" s="1"/>
  <c r="W557" i="6" a="1"/>
  <c r="W557" i="6" s="1"/>
  <c r="W541" i="6" a="1"/>
  <c r="W541" i="6" s="1"/>
  <c r="W525" i="6" a="1"/>
  <c r="W525" i="6" s="1"/>
  <c r="W517" i="6" a="1"/>
  <c r="W517" i="6" s="1"/>
  <c r="W509" i="6" a="1"/>
  <c r="W509" i="6" s="1"/>
  <c r="W493" i="6" a="1"/>
  <c r="W493" i="6" s="1"/>
  <c r="W485" i="6" a="1"/>
  <c r="W485" i="6" s="1"/>
  <c r="W477" i="6" a="1"/>
  <c r="W477" i="6" s="1"/>
  <c r="W461" i="6" a="1"/>
  <c r="W461" i="6" s="1"/>
  <c r="W453" i="6" a="1"/>
  <c r="W453" i="6" s="1"/>
  <c r="W397" i="6" a="1"/>
  <c r="W397" i="6" s="1"/>
  <c r="W389" i="6" a="1"/>
  <c r="W389" i="6" s="1"/>
  <c r="W341" i="6" a="1"/>
  <c r="W341" i="6" s="1"/>
  <c r="W333" i="6" a="1"/>
  <c r="W333" i="6" s="1"/>
  <c r="W277" i="6" a="1"/>
  <c r="W277" i="6" s="1"/>
  <c r="W269" i="6" a="1"/>
  <c r="W269" i="6" s="1"/>
  <c r="W1422" i="6" a="1"/>
  <c r="W1422" i="6" s="1"/>
  <c r="W1358" i="6" a="1"/>
  <c r="W1358" i="6" s="1"/>
  <c r="W1294" i="6" a="1"/>
  <c r="W1294" i="6" s="1"/>
  <c r="W1230" i="6" a="1"/>
  <c r="W1230" i="6" s="1"/>
  <c r="W1166" i="6" a="1"/>
  <c r="W1166" i="6" s="1"/>
  <c r="W260" i="6" a="1"/>
  <c r="W260" i="6" s="1"/>
  <c r="W147" i="6" a="1"/>
  <c r="W147" i="6" s="1"/>
  <c r="W1878" i="6" a="1"/>
  <c r="W1878" i="6" s="1"/>
  <c r="W1646" i="6" a="1"/>
  <c r="W1646" i="6" s="1"/>
  <c r="W1638" i="6" a="1"/>
  <c r="W1638" i="6" s="1"/>
  <c r="W1614" i="6" a="1"/>
  <c r="W1614" i="6" s="1"/>
  <c r="W41" i="6" a="1"/>
  <c r="W41" i="6" s="1"/>
  <c r="W957" i="6" a="1"/>
  <c r="W957" i="6" s="1"/>
  <c r="W949" i="6" a="1"/>
  <c r="W949" i="6" s="1"/>
  <c r="W925" i="6" a="1"/>
  <c r="W925" i="6" s="1"/>
  <c r="W909" i="6" a="1"/>
  <c r="W909" i="6" s="1"/>
  <c r="W901" i="6" a="1"/>
  <c r="W901" i="6" s="1"/>
  <c r="W861" i="6" a="1"/>
  <c r="W861" i="6" s="1"/>
  <c r="W845" i="6" a="1"/>
  <c r="W845" i="6" s="1"/>
  <c r="W837" i="6" a="1"/>
  <c r="W837" i="6" s="1"/>
  <c r="W797" i="6" a="1"/>
  <c r="W797" i="6" s="1"/>
  <c r="W781" i="6" a="1"/>
  <c r="W781" i="6" s="1"/>
  <c r="W773" i="6" a="1"/>
  <c r="W773" i="6" s="1"/>
  <c r="W733" i="6" a="1"/>
  <c r="W733" i="6" s="1"/>
  <c r="W717" i="6" a="1"/>
  <c r="W717" i="6" s="1"/>
  <c r="W709" i="6" a="1"/>
  <c r="W709" i="6" s="1"/>
  <c r="W955" i="6" a="1"/>
  <c r="W955" i="6" s="1"/>
  <c r="W947" i="6" a="1"/>
  <c r="W947" i="6" s="1"/>
  <c r="W939" i="6" a="1"/>
  <c r="W939" i="6" s="1"/>
  <c r="W931" i="6" a="1"/>
  <c r="W931" i="6" s="1"/>
  <c r="W923" i="6" a="1"/>
  <c r="W923" i="6" s="1"/>
  <c r="W915" i="6" a="1"/>
  <c r="W915" i="6" s="1"/>
  <c r="W907" i="6" a="1"/>
  <c r="W907" i="6" s="1"/>
  <c r="W899" i="6" a="1"/>
  <c r="W899" i="6" s="1"/>
  <c r="W891" i="6" a="1"/>
  <c r="W891" i="6" s="1"/>
  <c r="W883" i="6" a="1"/>
  <c r="W883" i="6" s="1"/>
  <c r="W875" i="6" a="1"/>
  <c r="W875" i="6" s="1"/>
  <c r="W867" i="6" a="1"/>
  <c r="W867" i="6" s="1"/>
  <c r="W859" i="6" a="1"/>
  <c r="W859" i="6" s="1"/>
  <c r="W851" i="6" a="1"/>
  <c r="W851" i="6" s="1"/>
  <c r="W843" i="6" a="1"/>
  <c r="W843" i="6" s="1"/>
  <c r="W835" i="6" a="1"/>
  <c r="W835" i="6" s="1"/>
  <c r="W827" i="6" a="1"/>
  <c r="W827" i="6" s="1"/>
  <c r="W819" i="6" a="1"/>
  <c r="W819" i="6" s="1"/>
  <c r="W811" i="6" a="1"/>
  <c r="W811" i="6" s="1"/>
  <c r="W803" i="6" a="1"/>
  <c r="W803" i="6" s="1"/>
  <c r="W795" i="6" a="1"/>
  <c r="W795" i="6" s="1"/>
  <c r="W787" i="6" a="1"/>
  <c r="W787" i="6" s="1"/>
  <c r="W779" i="6" a="1"/>
  <c r="W779" i="6" s="1"/>
  <c r="W771" i="6" a="1"/>
  <c r="W771" i="6" s="1"/>
  <c r="W763" i="6" a="1"/>
  <c r="W763" i="6" s="1"/>
  <c r="W755" i="6" a="1"/>
  <c r="W755" i="6" s="1"/>
  <c r="W747" i="6" a="1"/>
  <c r="W747" i="6" s="1"/>
  <c r="W739" i="6" a="1"/>
  <c r="W739" i="6" s="1"/>
  <c r="W731" i="6" a="1"/>
  <c r="W731" i="6" s="1"/>
  <c r="W723" i="6" a="1"/>
  <c r="W723" i="6" s="1"/>
  <c r="W715" i="6" a="1"/>
  <c r="W715" i="6" s="1"/>
  <c r="W707" i="6" a="1"/>
  <c r="W707" i="6" s="1"/>
  <c r="W699" i="6" a="1"/>
  <c r="W699" i="6" s="1"/>
  <c r="W691" i="6" a="1"/>
  <c r="W691" i="6" s="1"/>
  <c r="W683" i="6" a="1"/>
  <c r="W683" i="6" s="1"/>
  <c r="W675" i="6" a="1"/>
  <c r="W675" i="6" s="1"/>
  <c r="W667" i="6" a="1"/>
  <c r="W667" i="6" s="1"/>
  <c r="W659" i="6" a="1"/>
  <c r="W659" i="6" s="1"/>
  <c r="W651" i="6" a="1"/>
  <c r="W651" i="6" s="1"/>
  <c r="W643" i="6" a="1"/>
  <c r="W643" i="6" s="1"/>
  <c r="W635" i="6" a="1"/>
  <c r="W635" i="6" s="1"/>
  <c r="W627" i="6" a="1"/>
  <c r="W627" i="6" s="1"/>
  <c r="W619" i="6" a="1"/>
  <c r="W619" i="6" s="1"/>
  <c r="W611" i="6" a="1"/>
  <c r="W611" i="6" s="1"/>
  <c r="W603" i="6" a="1"/>
  <c r="W603" i="6" s="1"/>
  <c r="W595" i="6" a="1"/>
  <c r="W595" i="6" s="1"/>
  <c r="W587" i="6" a="1"/>
  <c r="W587" i="6" s="1"/>
  <c r="W579" i="6" a="1"/>
  <c r="W579" i="6" s="1"/>
  <c r="W571" i="6" a="1"/>
  <c r="W571" i="6" s="1"/>
  <c r="W563" i="6" a="1"/>
  <c r="W563" i="6" s="1"/>
  <c r="W555" i="6" a="1"/>
  <c r="W555" i="6" s="1"/>
  <c r="W547" i="6" a="1"/>
  <c r="W547" i="6" s="1"/>
  <c r="W539" i="6" a="1"/>
  <c r="W539" i="6" s="1"/>
  <c r="W531" i="6" a="1"/>
  <c r="W531" i="6" s="1"/>
  <c r="W523" i="6" a="1"/>
  <c r="W523" i="6" s="1"/>
  <c r="W515" i="6" a="1"/>
  <c r="W515" i="6" s="1"/>
  <c r="W507" i="6" a="1"/>
  <c r="W507" i="6" s="1"/>
  <c r="W499" i="6" a="1"/>
  <c r="W499" i="6" s="1"/>
  <c r="W491" i="6" a="1"/>
  <c r="W491" i="6" s="1"/>
  <c r="W483" i="6" a="1"/>
  <c r="W483" i="6" s="1"/>
  <c r="W475" i="6" a="1"/>
  <c r="W475" i="6" s="1"/>
  <c r="W467" i="6" a="1"/>
  <c r="W467" i="6" s="1"/>
  <c r="W459" i="6" a="1"/>
  <c r="W459" i="6" s="1"/>
  <c r="W451" i="6" a="1"/>
  <c r="W451" i="6" s="1"/>
  <c r="W443" i="6" a="1"/>
  <c r="W443" i="6" s="1"/>
  <c r="W139" i="6" a="1"/>
  <c r="W139" i="6" s="1"/>
  <c r="W209" i="6" a="1"/>
  <c r="W209" i="6" s="1"/>
  <c r="W193" i="6" a="1"/>
  <c r="W193" i="6" s="1"/>
  <c r="W123" i="6" a="1"/>
  <c r="W123" i="6" s="1"/>
  <c r="W115" i="6" a="1"/>
  <c r="W115" i="6" s="1"/>
  <c r="W203" i="6" a="1"/>
  <c r="W203" i="6" s="1"/>
  <c r="W131" i="6" a="1"/>
  <c r="W131" i="6" s="1"/>
  <c r="W33" i="6" a="1"/>
  <c r="W33" i="6" s="1"/>
  <c r="W25" i="6" a="1"/>
  <c r="W25" i="6" s="1"/>
  <c r="W8" i="6" a="1"/>
  <c r="W8" i="6" s="1"/>
  <c r="W1998" i="6" a="1"/>
  <c r="W1998" i="6" s="1"/>
  <c r="W1990" i="6" a="1"/>
  <c r="W1990" i="6" s="1"/>
  <c r="W1982" i="6" a="1"/>
  <c r="W1982" i="6" s="1"/>
  <c r="W1974" i="6" a="1"/>
  <c r="W1974" i="6" s="1"/>
  <c r="W1966" i="6" a="1"/>
  <c r="W1966" i="6" s="1"/>
  <c r="W1958" i="6" a="1"/>
  <c r="W1958" i="6" s="1"/>
  <c r="W1950" i="6" a="1"/>
  <c r="W1950" i="6" s="1"/>
  <c r="W1942" i="6" a="1"/>
  <c r="W1942" i="6" s="1"/>
  <c r="W1934" i="6" a="1"/>
  <c r="W1934" i="6" s="1"/>
  <c r="W1926" i="6" a="1"/>
  <c r="W1926" i="6" s="1"/>
  <c r="W1918" i="6" a="1"/>
  <c r="W1918" i="6" s="1"/>
  <c r="W1910" i="6" a="1"/>
  <c r="W1910" i="6" s="1"/>
  <c r="W1902" i="6" a="1"/>
  <c r="W1902" i="6" s="1"/>
  <c r="W1894" i="6" a="1"/>
  <c r="W1894" i="6" s="1"/>
  <c r="W1886" i="6" a="1"/>
  <c r="W1886" i="6" s="1"/>
  <c r="W1870" i="6" a="1"/>
  <c r="W1870" i="6" s="1"/>
  <c r="W1862" i="6" a="1"/>
  <c r="W1862" i="6" s="1"/>
  <c r="W1854" i="6" a="1"/>
  <c r="W1854" i="6" s="1"/>
  <c r="W1846" i="6" a="1"/>
  <c r="W1846" i="6" s="1"/>
  <c r="W1838" i="6" a="1"/>
  <c r="W1838" i="6" s="1"/>
  <c r="W1830" i="6" a="1"/>
  <c r="W1830" i="6" s="1"/>
  <c r="W1822" i="6" a="1"/>
  <c r="W1822" i="6" s="1"/>
  <c r="W1814" i="6" a="1"/>
  <c r="W1814" i="6" s="1"/>
  <c r="W1806" i="6" a="1"/>
  <c r="W1806" i="6" s="1"/>
  <c r="W1798" i="6" a="1"/>
  <c r="W1798" i="6" s="1"/>
  <c r="W1790" i="6" a="1"/>
  <c r="W1790" i="6" s="1"/>
  <c r="W1782" i="6" a="1"/>
  <c r="W1782" i="6" s="1"/>
  <c r="W1774" i="6" a="1"/>
  <c r="W1774" i="6" s="1"/>
  <c r="W1766" i="6" a="1"/>
  <c r="W1766" i="6" s="1"/>
  <c r="W1758" i="6" a="1"/>
  <c r="W1758" i="6" s="1"/>
  <c r="W1750" i="6" a="1"/>
  <c r="W1750" i="6" s="1"/>
  <c r="W1742" i="6" a="1"/>
  <c r="W1742" i="6" s="1"/>
  <c r="W1734" i="6" a="1"/>
  <c r="W1734" i="6" s="1"/>
  <c r="W1726" i="6" a="1"/>
  <c r="W1726" i="6" s="1"/>
  <c r="W1718" i="6" a="1"/>
  <c r="W1718" i="6" s="1"/>
  <c r="W1710" i="6" a="1"/>
  <c r="W1710" i="6" s="1"/>
  <c r="W1702" i="6" a="1"/>
  <c r="W1702" i="6" s="1"/>
  <c r="W1694" i="6" a="1"/>
  <c r="W1694" i="6" s="1"/>
  <c r="W1686" i="6" a="1"/>
  <c r="W1686" i="6" s="1"/>
  <c r="W1678" i="6" a="1"/>
  <c r="W1678" i="6" s="1"/>
  <c r="W1670" i="6" a="1"/>
  <c r="W1670" i="6" s="1"/>
  <c r="W1662" i="6" a="1"/>
  <c r="W1662" i="6" s="1"/>
  <c r="W1654" i="6" a="1"/>
  <c r="W1654" i="6" s="1"/>
  <c r="W1630" i="6" a="1"/>
  <c r="W1630" i="6" s="1"/>
  <c r="W1622" i="6" a="1"/>
  <c r="W1622" i="6" s="1"/>
  <c r="W1606" i="6" a="1"/>
  <c r="W1606" i="6" s="1"/>
  <c r="W201" i="6" a="1"/>
  <c r="W201" i="6" s="1"/>
  <c r="W187" i="6" a="1"/>
  <c r="W187" i="6" s="1"/>
  <c r="W129" i="6" a="1"/>
  <c r="W129" i="6" s="1"/>
  <c r="W171" i="6" a="1"/>
  <c r="W171" i="6" s="1"/>
  <c r="W163" i="6" a="1"/>
  <c r="W163" i="6" s="1"/>
  <c r="W155" i="6" a="1"/>
  <c r="W155" i="6" s="1"/>
  <c r="W121" i="6" a="1"/>
  <c r="W121" i="6" s="1"/>
  <c r="W107" i="6" a="1"/>
  <c r="W107" i="6" s="1"/>
  <c r="W99" i="6" a="1"/>
  <c r="W99" i="6" s="1"/>
  <c r="W91" i="6" a="1"/>
  <c r="W91" i="6" s="1"/>
  <c r="W83" i="6" a="1"/>
  <c r="W83" i="6" s="1"/>
  <c r="W1600" i="6" a="1"/>
  <c r="W1600" i="6" s="1"/>
  <c r="W185" i="6" a="1"/>
  <c r="W185" i="6" s="1"/>
  <c r="W113" i="6" a="1"/>
  <c r="W113" i="6" s="1"/>
  <c r="W75" i="6" a="1"/>
  <c r="W75" i="6" s="1"/>
  <c r="W67" i="6" a="1"/>
  <c r="W67" i="6" s="1"/>
  <c r="W59" i="6" a="1"/>
  <c r="W59" i="6" s="1"/>
  <c r="W51" i="6" a="1"/>
  <c r="W51" i="6" s="1"/>
  <c r="W43" i="6" a="1"/>
  <c r="W43" i="6" s="1"/>
  <c r="W435" i="6" a="1"/>
  <c r="W435" i="6" s="1"/>
  <c r="W427" i="6" a="1"/>
  <c r="W427" i="6" s="1"/>
  <c r="W419" i="6" a="1"/>
  <c r="W419" i="6" s="1"/>
  <c r="W411" i="6" a="1"/>
  <c r="W411" i="6" s="1"/>
  <c r="W403" i="6" a="1"/>
  <c r="W403" i="6" s="1"/>
  <c r="W395" i="6" a="1"/>
  <c r="W395" i="6" s="1"/>
  <c r="W387" i="6" a="1"/>
  <c r="W387" i="6" s="1"/>
  <c r="W379" i="6" a="1"/>
  <c r="W379" i="6" s="1"/>
  <c r="W371" i="6" a="1"/>
  <c r="W371" i="6" s="1"/>
  <c r="W363" i="6" a="1"/>
  <c r="W363" i="6" s="1"/>
  <c r="W355" i="6" a="1"/>
  <c r="W355" i="6" s="1"/>
  <c r="W347" i="6" a="1"/>
  <c r="W347" i="6" s="1"/>
  <c r="W339" i="6" a="1"/>
  <c r="W339" i="6" s="1"/>
  <c r="W331" i="6" a="1"/>
  <c r="W331" i="6" s="1"/>
  <c r="W323" i="6" a="1"/>
  <c r="W323" i="6" s="1"/>
  <c r="W315" i="6" a="1"/>
  <c r="W315" i="6" s="1"/>
  <c r="W307" i="6" a="1"/>
  <c r="W307" i="6" s="1"/>
  <c r="W299" i="6" a="1"/>
  <c r="W299" i="6" s="1"/>
  <c r="W291" i="6" a="1"/>
  <c r="W291" i="6" s="1"/>
  <c r="W283" i="6" a="1"/>
  <c r="W283" i="6" s="1"/>
  <c r="W275" i="6" a="1"/>
  <c r="W275" i="6" s="1"/>
  <c r="W1468" i="6" a="1"/>
  <c r="W1468" i="6" s="1"/>
  <c r="W1460" i="6" a="1"/>
  <c r="W1460" i="6" s="1"/>
  <c r="W1452" i="6" a="1"/>
  <c r="W1452" i="6" s="1"/>
  <c r="W1444" i="6" a="1"/>
  <c r="W1444" i="6" s="1"/>
  <c r="W1436" i="6" a="1"/>
  <c r="W1436" i="6" s="1"/>
  <c r="W1428" i="6" a="1"/>
  <c r="W1428" i="6" s="1"/>
  <c r="W1420" i="6" a="1"/>
  <c r="W1420" i="6" s="1"/>
  <c r="W1412" i="6" a="1"/>
  <c r="W1412" i="6" s="1"/>
  <c r="W1404" i="6" a="1"/>
  <c r="W1404" i="6" s="1"/>
  <c r="W1396" i="6" a="1"/>
  <c r="W1396" i="6" s="1"/>
  <c r="W1388" i="6" a="1"/>
  <c r="W1388" i="6" s="1"/>
  <c r="W1380" i="6" a="1"/>
  <c r="W1380" i="6" s="1"/>
  <c r="W1372" i="6" a="1"/>
  <c r="W1372" i="6" s="1"/>
  <c r="W1364" i="6" a="1"/>
  <c r="W1364" i="6" s="1"/>
  <c r="W1356" i="6" a="1"/>
  <c r="W1356" i="6" s="1"/>
  <c r="W1348" i="6" a="1"/>
  <c r="W1348" i="6" s="1"/>
  <c r="W1340" i="6" a="1"/>
  <c r="W1340" i="6" s="1"/>
  <c r="W1332" i="6" a="1"/>
  <c r="W1332" i="6" s="1"/>
  <c r="W1324" i="6" a="1"/>
  <c r="W1324" i="6" s="1"/>
  <c r="W1316" i="6" a="1"/>
  <c r="W1316" i="6" s="1"/>
  <c r="W1308" i="6" a="1"/>
  <c r="W1308" i="6" s="1"/>
  <c r="W1300" i="6" a="1"/>
  <c r="W1300" i="6" s="1"/>
  <c r="W1292" i="6" a="1"/>
  <c r="W1292" i="6" s="1"/>
  <c r="W1284" i="6" a="1"/>
  <c r="W1284" i="6" s="1"/>
  <c r="W1276" i="6" a="1"/>
  <c r="W1276" i="6" s="1"/>
  <c r="W1268" i="6" a="1"/>
  <c r="W1268" i="6" s="1"/>
  <c r="W1260" i="6" a="1"/>
  <c r="W1260" i="6" s="1"/>
  <c r="W1252" i="6" a="1"/>
  <c r="W1252" i="6" s="1"/>
  <c r="W1244" i="6" a="1"/>
  <c r="W1244" i="6" s="1"/>
  <c r="W1236" i="6" a="1"/>
  <c r="W1236" i="6" s="1"/>
  <c r="W1228" i="6" a="1"/>
  <c r="W1228" i="6" s="1"/>
  <c r="W1220" i="6" a="1"/>
  <c r="W1220" i="6" s="1"/>
  <c r="W1212" i="6" a="1"/>
  <c r="W1212" i="6" s="1"/>
  <c r="W1204" i="6" a="1"/>
  <c r="W1204" i="6" s="1"/>
  <c r="W1196" i="6" a="1"/>
  <c r="W1196" i="6" s="1"/>
  <c r="W1188" i="6" a="1"/>
  <c r="W1188" i="6" s="1"/>
  <c r="W1180" i="6" a="1"/>
  <c r="W1180" i="6" s="1"/>
  <c r="W1172" i="6" a="1"/>
  <c r="W1172" i="6" s="1"/>
  <c r="W1164" i="6" a="1"/>
  <c r="W1164" i="6" s="1"/>
  <c r="W1156" i="6" a="1"/>
  <c r="W1156" i="6" s="1"/>
  <c r="W1148" i="6" a="1"/>
  <c r="W1148" i="6" s="1"/>
  <c r="W1140" i="6" a="1"/>
  <c r="W1140" i="6" s="1"/>
  <c r="W1132" i="6" a="1"/>
  <c r="W1132" i="6" s="1"/>
  <c r="W1124" i="6" a="1"/>
  <c r="W1124" i="6" s="1"/>
  <c r="W1116" i="6" a="1"/>
  <c r="W1116" i="6" s="1"/>
  <c r="W1108" i="6" a="1"/>
  <c r="W1108" i="6" s="1"/>
  <c r="W258" i="6" a="1"/>
  <c r="W258" i="6" s="1"/>
  <c r="W250" i="6" a="1"/>
  <c r="W250" i="6" s="1"/>
  <c r="W242" i="6" a="1"/>
  <c r="W242" i="6" s="1"/>
  <c r="W234" i="6" a="1"/>
  <c r="W234" i="6" s="1"/>
  <c r="W226" i="6" a="1"/>
  <c r="W226" i="6" s="1"/>
  <c r="W218" i="6" a="1"/>
  <c r="W218" i="6" s="1"/>
  <c r="W177" i="6" a="1"/>
  <c r="W177" i="6" s="1"/>
  <c r="W169" i="6" a="1"/>
  <c r="W169" i="6" s="1"/>
  <c r="W161" i="6" a="1"/>
  <c r="W161" i="6" s="1"/>
  <c r="W153" i="6" a="1"/>
  <c r="W153" i="6" s="1"/>
  <c r="W105" i="6" a="1"/>
  <c r="W105" i="6" s="1"/>
  <c r="W97" i="6" a="1"/>
  <c r="W97" i="6" s="1"/>
  <c r="W89" i="6" a="1"/>
  <c r="W89" i="6" s="1"/>
  <c r="W1601" i="6" a="1"/>
  <c r="W1601" i="6" s="1"/>
  <c r="W217" i="6" a="1"/>
  <c r="W217" i="6" s="1"/>
  <c r="W81" i="6" a="1"/>
  <c r="W81" i="6" s="1"/>
  <c r="W73" i="6" a="1"/>
  <c r="W73" i="6" s="1"/>
  <c r="W65" i="6" a="1"/>
  <c r="W65" i="6" s="1"/>
  <c r="W57" i="6" a="1"/>
  <c r="W57" i="6" s="1"/>
  <c r="W49" i="6" a="1"/>
  <c r="W49" i="6" s="1"/>
  <c r="W35" i="6" a="1"/>
  <c r="W35" i="6" s="1"/>
  <c r="W27" i="6" a="1"/>
  <c r="W27" i="6" s="1"/>
  <c r="W19" i="6" a="1"/>
  <c r="W19" i="6" s="1"/>
  <c r="W1596" i="6" a="1"/>
  <c r="W1596" i="6" s="1"/>
  <c r="W1588" i="6" a="1"/>
  <c r="W1588" i="6" s="1"/>
  <c r="W1572" i="6" a="1"/>
  <c r="W1572" i="6" s="1"/>
  <c r="W1556" i="6" a="1"/>
  <c r="W1556" i="6" s="1"/>
  <c r="W1548" i="6" a="1"/>
  <c r="W1548" i="6" s="1"/>
  <c r="W1532" i="6" a="1"/>
  <c r="W1532" i="6" s="1"/>
  <c r="W1524" i="6" a="1"/>
  <c r="W1524" i="6" s="1"/>
  <c r="W1508" i="6" a="1"/>
  <c r="W1508" i="6" s="1"/>
  <c r="W1492" i="6" a="1"/>
  <c r="W1492" i="6" s="1"/>
  <c r="W1484" i="6" a="1"/>
  <c r="W1484" i="6" s="1"/>
  <c r="W1101" i="6" a="1"/>
  <c r="W1101" i="6" s="1"/>
  <c r="W1093" i="6" a="1"/>
  <c r="W1093" i="6" s="1"/>
  <c r="W1077" i="6" a="1"/>
  <c r="W1077" i="6" s="1"/>
  <c r="W1061" i="6" a="1"/>
  <c r="W1061" i="6" s="1"/>
  <c r="W1053" i="6" a="1"/>
  <c r="W1053" i="6" s="1"/>
  <c r="W1037" i="6" a="1"/>
  <c r="W1037" i="6" s="1"/>
  <c r="W1021" i="6" a="1"/>
  <c r="W1021" i="6" s="1"/>
  <c r="W1005" i="6" a="1"/>
  <c r="W1005" i="6" s="1"/>
  <c r="W997" i="6" a="1"/>
  <c r="W997" i="6" s="1"/>
  <c r="W973" i="6" a="1"/>
  <c r="W973" i="6" s="1"/>
  <c r="W894" i="6" a="1"/>
  <c r="W894" i="6" s="1"/>
  <c r="W854" i="6" a="1"/>
  <c r="W854" i="6" s="1"/>
  <c r="W830" i="6" a="1"/>
  <c r="W830" i="6" s="1"/>
  <c r="W790" i="6" a="1"/>
  <c r="W790" i="6" s="1"/>
  <c r="W750" i="6" a="1"/>
  <c r="W750" i="6" s="1"/>
  <c r="W734" i="6" a="1"/>
  <c r="W734" i="6" s="1"/>
  <c r="W686" i="6" a="1"/>
  <c r="W686" i="6" s="1"/>
  <c r="W670" i="6" a="1"/>
  <c r="W670" i="6" s="1"/>
  <c r="W622" i="6" a="1"/>
  <c r="W622" i="6" s="1"/>
  <c r="W582" i="6" a="1"/>
  <c r="W582" i="6" s="1"/>
  <c r="W558" i="6" a="1"/>
  <c r="W558" i="6" s="1"/>
  <c r="W542" i="6" a="1"/>
  <c r="W542" i="6" s="1"/>
  <c r="W494" i="6" a="1"/>
  <c r="W494" i="6" s="1"/>
  <c r="W454" i="6" a="1"/>
  <c r="W454" i="6" s="1"/>
  <c r="W414" i="6" a="1"/>
  <c r="W414" i="6" s="1"/>
  <c r="W366" i="6" a="1"/>
  <c r="W366" i="6" s="1"/>
  <c r="W350" i="6" a="1"/>
  <c r="W350" i="6" s="1"/>
  <c r="W302" i="6" a="1"/>
  <c r="W302" i="6" s="1"/>
  <c r="W262" i="6" a="1"/>
  <c r="W262" i="6" s="1"/>
  <c r="W1431" i="6" a="1"/>
  <c r="W1431" i="6" s="1"/>
  <c r="W1407" i="6" a="1"/>
  <c r="W1407" i="6" s="1"/>
  <c r="W1367" i="6" a="1"/>
  <c r="W1367" i="6" s="1"/>
  <c r="W1319" i="6" a="1"/>
  <c r="W1319" i="6" s="1"/>
  <c r="W1279" i="6" a="1"/>
  <c r="W1279" i="6" s="1"/>
  <c r="W1239" i="6" a="1"/>
  <c r="W1239" i="6" s="1"/>
  <c r="W1215" i="6" a="1"/>
  <c r="W1215" i="6" s="1"/>
  <c r="W1175" i="6" a="1"/>
  <c r="W1175" i="6" s="1"/>
  <c r="W1127" i="6" a="1"/>
  <c r="W1127" i="6" s="1"/>
  <c r="W261" i="6" a="1"/>
  <c r="W261" i="6" s="1"/>
  <c r="W245" i="6" a="1"/>
  <c r="W245" i="6" s="1"/>
  <c r="W237" i="6" a="1"/>
  <c r="W237" i="6" s="1"/>
  <c r="W229" i="6" a="1"/>
  <c r="W229" i="6" s="1"/>
  <c r="W221" i="6" a="1"/>
  <c r="W221" i="6" s="1"/>
  <c r="W196" i="6" a="1"/>
  <c r="W196" i="6" s="1"/>
  <c r="W180" i="6" a="1"/>
  <c r="W180" i="6" s="1"/>
  <c r="W164" i="6" a="1"/>
  <c r="W164" i="6" s="1"/>
  <c r="W84" i="6" a="1"/>
  <c r="W84" i="6" s="1"/>
  <c r="W44" i="6" a="1"/>
  <c r="W44" i="6" s="1"/>
  <c r="W36" i="6" a="1"/>
  <c r="W36" i="6" s="1"/>
  <c r="C48" i="7"/>
  <c r="C50" i="7" s="1"/>
  <c r="F20" i="14" s="1"/>
  <c r="W1996" i="6" a="1"/>
  <c r="W1996" i="6" s="1"/>
  <c r="W1988" i="6" a="1"/>
  <c r="W1988" i="6" s="1"/>
  <c r="W1980" i="6" a="1"/>
  <c r="W1980" i="6" s="1"/>
  <c r="W1972" i="6" a="1"/>
  <c r="W1972" i="6" s="1"/>
  <c r="W1964" i="6" a="1"/>
  <c r="W1964" i="6" s="1"/>
  <c r="W1956" i="6" a="1"/>
  <c r="W1956" i="6" s="1"/>
  <c r="W1948" i="6" a="1"/>
  <c r="W1948" i="6" s="1"/>
  <c r="W1940" i="6" a="1"/>
  <c r="W1940" i="6" s="1"/>
  <c r="W1932" i="6" a="1"/>
  <c r="W1932" i="6" s="1"/>
  <c r="W1924" i="6" a="1"/>
  <c r="W1924" i="6" s="1"/>
  <c r="W1916" i="6" a="1"/>
  <c r="W1916" i="6" s="1"/>
  <c r="W1908" i="6" a="1"/>
  <c r="W1908" i="6" s="1"/>
  <c r="W1900" i="6" a="1"/>
  <c r="W1900" i="6" s="1"/>
  <c r="W1892" i="6" a="1"/>
  <c r="W1892" i="6" s="1"/>
  <c r="W1884" i="6" a="1"/>
  <c r="W1884" i="6" s="1"/>
  <c r="W1876" i="6" a="1"/>
  <c r="W1876" i="6" s="1"/>
  <c r="W1868" i="6" a="1"/>
  <c r="W1868" i="6" s="1"/>
  <c r="W1860" i="6" a="1"/>
  <c r="W1860" i="6" s="1"/>
  <c r="W1852" i="6" a="1"/>
  <c r="W1852" i="6" s="1"/>
  <c r="W1844" i="6" a="1"/>
  <c r="W1844" i="6" s="1"/>
  <c r="W1836" i="6" a="1"/>
  <c r="W1836" i="6" s="1"/>
  <c r="W1828" i="6" a="1"/>
  <c r="W1828" i="6" s="1"/>
  <c r="W1820" i="6" a="1"/>
  <c r="W1820" i="6" s="1"/>
  <c r="W1812" i="6" a="1"/>
  <c r="W1812" i="6" s="1"/>
  <c r="W1804" i="6" a="1"/>
  <c r="W1804" i="6" s="1"/>
  <c r="W1796" i="6" a="1"/>
  <c r="W1796" i="6" s="1"/>
  <c r="W1788" i="6" a="1"/>
  <c r="W1788" i="6" s="1"/>
  <c r="W1780" i="6" a="1"/>
  <c r="W1780" i="6" s="1"/>
  <c r="W1772" i="6" a="1"/>
  <c r="W1772" i="6" s="1"/>
  <c r="W1764" i="6" a="1"/>
  <c r="W1764" i="6" s="1"/>
  <c r="W1756" i="6" a="1"/>
  <c r="W1756" i="6" s="1"/>
  <c r="W1748" i="6" a="1"/>
  <c r="W1748" i="6" s="1"/>
  <c r="W1740" i="6" a="1"/>
  <c r="W1740" i="6" s="1"/>
  <c r="W1732" i="6" a="1"/>
  <c r="W1732" i="6" s="1"/>
  <c r="W1724" i="6" a="1"/>
  <c r="W1724" i="6" s="1"/>
  <c r="W1716" i="6" a="1"/>
  <c r="W1716" i="6" s="1"/>
  <c r="W1708" i="6" a="1"/>
  <c r="W1708" i="6" s="1"/>
  <c r="W1700" i="6" a="1"/>
  <c r="W1700" i="6" s="1"/>
  <c r="W1692" i="6" a="1"/>
  <c r="W1692" i="6" s="1"/>
  <c r="W1684" i="6" a="1"/>
  <c r="W1684" i="6" s="1"/>
  <c r="W1676" i="6" a="1"/>
  <c r="W1676" i="6" s="1"/>
  <c r="W1668" i="6" a="1"/>
  <c r="W1668" i="6" s="1"/>
  <c r="W1660" i="6" a="1"/>
  <c r="W1660" i="6" s="1"/>
  <c r="W1652" i="6" a="1"/>
  <c r="W1652" i="6" s="1"/>
  <c r="W1644" i="6" a="1"/>
  <c r="W1644" i="6" s="1"/>
  <c r="W1636" i="6" a="1"/>
  <c r="W1636" i="6" s="1"/>
  <c r="W1628" i="6" a="1"/>
  <c r="W1628" i="6" s="1"/>
  <c r="W1620" i="6" a="1"/>
  <c r="W1620" i="6" s="1"/>
  <c r="W1612" i="6" a="1"/>
  <c r="W1612" i="6" s="1"/>
  <c r="W1604" i="6" a="1"/>
  <c r="W1604" i="6" s="1"/>
  <c r="W1994" i="6" a="1"/>
  <c r="W1994" i="6" s="1"/>
  <c r="W1986" i="6" a="1"/>
  <c r="W1986" i="6" s="1"/>
  <c r="W1978" i="6" a="1"/>
  <c r="W1978" i="6" s="1"/>
  <c r="W1970" i="6" a="1"/>
  <c r="W1970" i="6" s="1"/>
  <c r="W1962" i="6" a="1"/>
  <c r="W1962" i="6" s="1"/>
  <c r="W1954" i="6" a="1"/>
  <c r="W1954" i="6" s="1"/>
  <c r="W1946" i="6" a="1"/>
  <c r="W1946" i="6" s="1"/>
  <c r="W1938" i="6" a="1"/>
  <c r="W1938" i="6" s="1"/>
  <c r="W1930" i="6" a="1"/>
  <c r="W1930" i="6" s="1"/>
  <c r="W1922" i="6" a="1"/>
  <c r="W1922" i="6" s="1"/>
  <c r="W1914" i="6" a="1"/>
  <c r="W1914" i="6" s="1"/>
  <c r="W1906" i="6" a="1"/>
  <c r="W1906" i="6" s="1"/>
  <c r="W1898" i="6" a="1"/>
  <c r="W1898" i="6" s="1"/>
  <c r="W1890" i="6" a="1"/>
  <c r="W1890" i="6" s="1"/>
  <c r="W1882" i="6" a="1"/>
  <c r="W1882" i="6" s="1"/>
  <c r="W1874" i="6" a="1"/>
  <c r="W1874" i="6" s="1"/>
  <c r="W1866" i="6" a="1"/>
  <c r="W1866" i="6" s="1"/>
  <c r="W1858" i="6" a="1"/>
  <c r="W1858" i="6" s="1"/>
  <c r="W1850" i="6" a="1"/>
  <c r="W1850" i="6" s="1"/>
  <c r="W1842" i="6" a="1"/>
  <c r="W1842" i="6" s="1"/>
  <c r="W1834" i="6" a="1"/>
  <c r="W1834" i="6" s="1"/>
  <c r="W1826" i="6" a="1"/>
  <c r="W1826" i="6" s="1"/>
  <c r="W1818" i="6" a="1"/>
  <c r="W1818" i="6" s="1"/>
  <c r="W1810" i="6" a="1"/>
  <c r="W1810" i="6" s="1"/>
  <c r="W1802" i="6" a="1"/>
  <c r="W1802" i="6" s="1"/>
  <c r="W1794" i="6" a="1"/>
  <c r="W1794" i="6" s="1"/>
  <c r="W1786" i="6" a="1"/>
  <c r="W1786" i="6" s="1"/>
  <c r="W1778" i="6" a="1"/>
  <c r="W1778" i="6" s="1"/>
  <c r="W1770" i="6" a="1"/>
  <c r="W1770" i="6" s="1"/>
  <c r="W1762" i="6" a="1"/>
  <c r="W1762" i="6" s="1"/>
  <c r="W1754" i="6" a="1"/>
  <c r="W1754" i="6" s="1"/>
  <c r="W1746" i="6" a="1"/>
  <c r="W1746" i="6" s="1"/>
  <c r="W1738" i="6" a="1"/>
  <c r="W1738" i="6" s="1"/>
  <c r="W1730" i="6" a="1"/>
  <c r="W1730" i="6" s="1"/>
  <c r="W1722" i="6" a="1"/>
  <c r="W1722" i="6" s="1"/>
  <c r="W1714" i="6" a="1"/>
  <c r="W1714" i="6" s="1"/>
  <c r="W1706" i="6" a="1"/>
  <c r="W1706" i="6" s="1"/>
  <c r="W1698" i="6" a="1"/>
  <c r="W1698" i="6" s="1"/>
  <c r="W1690" i="6" a="1"/>
  <c r="W1690" i="6" s="1"/>
  <c r="W1682" i="6" a="1"/>
  <c r="W1682" i="6" s="1"/>
  <c r="W1674" i="6" a="1"/>
  <c r="W1674" i="6" s="1"/>
  <c r="W1666" i="6" a="1"/>
  <c r="W1666" i="6" s="1"/>
  <c r="W1658" i="6" a="1"/>
  <c r="W1658" i="6" s="1"/>
  <c r="W1650" i="6" a="1"/>
  <c r="W1650" i="6" s="1"/>
  <c r="W1642" i="6" a="1"/>
  <c r="W1642" i="6" s="1"/>
  <c r="W1634" i="6" a="1"/>
  <c r="W1634" i="6" s="1"/>
  <c r="W1626" i="6" a="1"/>
  <c r="W1626" i="6" s="1"/>
  <c r="W1618" i="6" a="1"/>
  <c r="W1618" i="6" s="1"/>
  <c r="W1610" i="6" a="1"/>
  <c r="W1610" i="6" s="1"/>
  <c r="W1992" i="6" a="1"/>
  <c r="W1992" i="6" s="1"/>
  <c r="W1984" i="6" a="1"/>
  <c r="W1984" i="6" s="1"/>
  <c r="W1976" i="6" a="1"/>
  <c r="W1976" i="6" s="1"/>
  <c r="W1968" i="6" a="1"/>
  <c r="W1968" i="6" s="1"/>
  <c r="W1944" i="6" a="1"/>
  <c r="W1944" i="6" s="1"/>
  <c r="W1936" i="6" a="1"/>
  <c r="W1936" i="6" s="1"/>
  <c r="W1920" i="6" a="1"/>
  <c r="W1920" i="6" s="1"/>
  <c r="W1912" i="6" a="1"/>
  <c r="W1912" i="6" s="1"/>
  <c r="W1904" i="6" a="1"/>
  <c r="W1904" i="6" s="1"/>
  <c r="W1896" i="6" a="1"/>
  <c r="W1896" i="6" s="1"/>
  <c r="W1888" i="6" a="1"/>
  <c r="W1888" i="6" s="1"/>
  <c r="W1880" i="6" a="1"/>
  <c r="W1880" i="6" s="1"/>
  <c r="W1864" i="6" a="1"/>
  <c r="W1864" i="6" s="1"/>
  <c r="W1848" i="6" a="1"/>
  <c r="W1848" i="6" s="1"/>
  <c r="W1840" i="6" a="1"/>
  <c r="W1840" i="6" s="1"/>
  <c r="W1832" i="6" a="1"/>
  <c r="W1832" i="6" s="1"/>
  <c r="W1824" i="6" a="1"/>
  <c r="W1824" i="6" s="1"/>
  <c r="W1816" i="6" a="1"/>
  <c r="W1816" i="6" s="1"/>
  <c r="W1800" i="6" a="1"/>
  <c r="W1800" i="6" s="1"/>
  <c r="W1792" i="6" a="1"/>
  <c r="W1792" i="6" s="1"/>
  <c r="W1776" i="6" a="1"/>
  <c r="W1776" i="6" s="1"/>
  <c r="W1768" i="6" a="1"/>
  <c r="W1768" i="6" s="1"/>
  <c r="W1760" i="6" a="1"/>
  <c r="W1760" i="6" s="1"/>
  <c r="W1752" i="6" a="1"/>
  <c r="W1752" i="6" s="1"/>
  <c r="W1736" i="6" a="1"/>
  <c r="W1736" i="6" s="1"/>
  <c r="W1720" i="6" a="1"/>
  <c r="W1720" i="6" s="1"/>
  <c r="W1712" i="6" a="1"/>
  <c r="W1712" i="6" s="1"/>
  <c r="W1704" i="6" a="1"/>
  <c r="W1704" i="6" s="1"/>
  <c r="W1696" i="6" a="1"/>
  <c r="W1696" i="6" s="1"/>
  <c r="W1688" i="6" a="1"/>
  <c r="W1688" i="6" s="1"/>
  <c r="W1672" i="6" a="1"/>
  <c r="W1672" i="6" s="1"/>
  <c r="W1656" i="6" a="1"/>
  <c r="W1656" i="6" s="1"/>
  <c r="W1640" i="6" a="1"/>
  <c r="W1640" i="6" s="1"/>
  <c r="W1632" i="6" a="1"/>
  <c r="W1632" i="6" s="1"/>
  <c r="W1624" i="6" a="1"/>
  <c r="W1624" i="6" s="1"/>
  <c r="W1616" i="6" a="1"/>
  <c r="W1616" i="6" s="1"/>
  <c r="B51" i="7"/>
  <c r="G19" i="14" s="1"/>
  <c r="W918" i="6" a="1"/>
  <c r="W918" i="6" s="1"/>
  <c r="W188" i="6" a="1"/>
  <c r="W188" i="6" s="1"/>
  <c r="W100" i="6" a="1"/>
  <c r="W100" i="6" s="1"/>
  <c r="W950" i="6" a="1"/>
  <c r="W950" i="6" s="1"/>
  <c r="W942" i="6" a="1"/>
  <c r="W942" i="6" s="1"/>
  <c r="W926" i="6" a="1"/>
  <c r="W926" i="6" s="1"/>
  <c r="W910" i="6" a="1"/>
  <c r="W910" i="6" s="1"/>
  <c r="W902" i="6" a="1"/>
  <c r="W902" i="6" s="1"/>
  <c r="W886" i="6" a="1"/>
  <c r="W886" i="6" s="1"/>
  <c r="W878" i="6" a="1"/>
  <c r="W878" i="6" s="1"/>
  <c r="W862" i="6" a="1"/>
  <c r="W862" i="6" s="1"/>
  <c r="W846" i="6" a="1"/>
  <c r="W846" i="6" s="1"/>
  <c r="W838" i="6" a="1"/>
  <c r="W838" i="6" s="1"/>
  <c r="W822" i="6" a="1"/>
  <c r="W822" i="6" s="1"/>
  <c r="W814" i="6" a="1"/>
  <c r="W814" i="6" s="1"/>
  <c r="W798" i="6" a="1"/>
  <c r="W798" i="6" s="1"/>
  <c r="W782" i="6" a="1"/>
  <c r="W782" i="6" s="1"/>
  <c r="W766" i="6" a="1"/>
  <c r="W766" i="6" s="1"/>
  <c r="W758" i="6" a="1"/>
  <c r="W758" i="6" s="1"/>
  <c r="W742" i="6" a="1"/>
  <c r="W742" i="6" s="1"/>
  <c r="W726" i="6" a="1"/>
  <c r="W726" i="6" s="1"/>
  <c r="W718" i="6" a="1"/>
  <c r="W718" i="6" s="1"/>
  <c r="W702" i="6" a="1"/>
  <c r="W702" i="6" s="1"/>
  <c r="W694" i="6" a="1"/>
  <c r="W694" i="6" s="1"/>
  <c r="W678" i="6" a="1"/>
  <c r="W678" i="6" s="1"/>
  <c r="W662" i="6" a="1"/>
  <c r="W662" i="6" s="1"/>
  <c r="W654" i="6" a="1"/>
  <c r="W654" i="6" s="1"/>
  <c r="W638" i="6" a="1"/>
  <c r="W638" i="6" s="1"/>
  <c r="W630" i="6" a="1"/>
  <c r="W630" i="6" s="1"/>
  <c r="W614" i="6" a="1"/>
  <c r="W614" i="6" s="1"/>
  <c r="W598" i="6" a="1"/>
  <c r="W598" i="6" s="1"/>
  <c r="W590" i="6" a="1"/>
  <c r="W590" i="6" s="1"/>
  <c r="W574" i="6" a="1"/>
  <c r="W574" i="6" s="1"/>
  <c r="W566" i="6" a="1"/>
  <c r="W566" i="6" s="1"/>
  <c r="W550" i="6" a="1"/>
  <c r="W550" i="6" s="1"/>
  <c r="W534" i="6" a="1"/>
  <c r="W534" i="6" s="1"/>
  <c r="W526" i="6" a="1"/>
  <c r="W526" i="6" s="1"/>
  <c r="W510" i="6" a="1"/>
  <c r="W510" i="6" s="1"/>
  <c r="W502" i="6" a="1"/>
  <c r="W502" i="6" s="1"/>
  <c r="W486" i="6" a="1"/>
  <c r="W486" i="6" s="1"/>
  <c r="W470" i="6" a="1"/>
  <c r="W470" i="6" s="1"/>
  <c r="W462" i="6" a="1"/>
  <c r="W462" i="6" s="1"/>
  <c r="W446" i="6" a="1"/>
  <c r="W446" i="6" s="1"/>
  <c r="W438" i="6" a="1"/>
  <c r="W438" i="6" s="1"/>
  <c r="W422" i="6" a="1"/>
  <c r="W422" i="6" s="1"/>
  <c r="W406" i="6" a="1"/>
  <c r="W406" i="6" s="1"/>
  <c r="W398" i="6" a="1"/>
  <c r="W398" i="6" s="1"/>
  <c r="W382" i="6" a="1"/>
  <c r="W382" i="6" s="1"/>
  <c r="W374" i="6" a="1"/>
  <c r="W374" i="6" s="1"/>
  <c r="W358" i="6" a="1"/>
  <c r="W358" i="6" s="1"/>
  <c r="W342" i="6" a="1"/>
  <c r="W342" i="6" s="1"/>
  <c r="W334" i="6" a="1"/>
  <c r="W334" i="6" s="1"/>
  <c r="W318" i="6" a="1"/>
  <c r="W318" i="6" s="1"/>
  <c r="W310" i="6" a="1"/>
  <c r="W310" i="6" s="1"/>
  <c r="W294" i="6" a="1"/>
  <c r="W294" i="6" s="1"/>
  <c r="W278" i="6" a="1"/>
  <c r="W278" i="6" s="1"/>
  <c r="W270" i="6" a="1"/>
  <c r="W270" i="6" s="1"/>
  <c r="W1463" i="6" a="1"/>
  <c r="W1463" i="6" s="1"/>
  <c r="W1455" i="6" a="1"/>
  <c r="W1455" i="6" s="1"/>
  <c r="W1439" i="6" a="1"/>
  <c r="W1439" i="6" s="1"/>
  <c r="W1423" i="6" a="1"/>
  <c r="W1423" i="6" s="1"/>
  <c r="W1415" i="6" a="1"/>
  <c r="W1415" i="6" s="1"/>
  <c r="W1399" i="6" a="1"/>
  <c r="W1399" i="6" s="1"/>
  <c r="W1391" i="6" a="1"/>
  <c r="W1391" i="6" s="1"/>
  <c r="W1375" i="6" a="1"/>
  <c r="W1375" i="6" s="1"/>
  <c r="W1359" i="6" a="1"/>
  <c r="W1359" i="6" s="1"/>
  <c r="W1351" i="6" a="1"/>
  <c r="W1351" i="6" s="1"/>
  <c r="W1335" i="6" a="1"/>
  <c r="W1335" i="6" s="1"/>
  <c r="W1327" i="6" a="1"/>
  <c r="W1327" i="6" s="1"/>
  <c r="W1311" i="6" a="1"/>
  <c r="W1311" i="6" s="1"/>
  <c r="W1295" i="6" a="1"/>
  <c r="W1295" i="6" s="1"/>
  <c r="W1287" i="6" a="1"/>
  <c r="W1287" i="6" s="1"/>
  <c r="W1271" i="6" a="1"/>
  <c r="W1271" i="6" s="1"/>
  <c r="W1263" i="6" a="1"/>
  <c r="W1263" i="6" s="1"/>
  <c r="W1247" i="6" a="1"/>
  <c r="W1247" i="6" s="1"/>
  <c r="W1231" i="6" a="1"/>
  <c r="W1231" i="6" s="1"/>
  <c r="W1223" i="6" a="1"/>
  <c r="W1223" i="6" s="1"/>
  <c r="W1207" i="6" a="1"/>
  <c r="W1207" i="6" s="1"/>
  <c r="W1199" i="6" a="1"/>
  <c r="W1199" i="6" s="1"/>
  <c r="W1183" i="6" a="1"/>
  <c r="W1183" i="6" s="1"/>
  <c r="W1167" i="6" a="1"/>
  <c r="W1167" i="6" s="1"/>
  <c r="W1159" i="6" a="1"/>
  <c r="W1159" i="6" s="1"/>
  <c r="W1143" i="6" a="1"/>
  <c r="W1143" i="6" s="1"/>
  <c r="W1135" i="6" a="1"/>
  <c r="W1135" i="6" s="1"/>
  <c r="W1119" i="6" a="1"/>
  <c r="W1119" i="6" s="1"/>
  <c r="W253" i="6" a="1"/>
  <c r="W253" i="6" s="1"/>
  <c r="W20" i="6" a="1"/>
  <c r="W20" i="6" s="1"/>
  <c r="W116" i="6" a="1"/>
  <c r="W116" i="6" s="1"/>
  <c r="W52" i="6" a="1"/>
  <c r="W52" i="6" s="1"/>
  <c r="C51" i="7"/>
  <c r="G20" i="14" s="1"/>
  <c r="W204" i="6" a="1"/>
  <c r="W204" i="6" s="1"/>
  <c r="W172" i="6" a="1"/>
  <c r="W172" i="6" s="1"/>
  <c r="W140" i="6" a="1"/>
  <c r="W140" i="6" s="1"/>
  <c r="W92" i="6" a="1"/>
  <c r="W92" i="6" s="1"/>
  <c r="W132" i="6" a="1"/>
  <c r="W132" i="6" s="1"/>
  <c r="W1849" i="6" a="1"/>
  <c r="W1849" i="6" s="1"/>
  <c r="W1649" i="6" a="1"/>
  <c r="W1649" i="6" s="1"/>
  <c r="W130" i="6" a="1"/>
  <c r="W130" i="6" s="1"/>
  <c r="W122" i="6" a="1"/>
  <c r="W122" i="6" s="1"/>
  <c r="W108" i="6" a="1"/>
  <c r="W108" i="6" s="1"/>
  <c r="W210" i="6" a="1"/>
  <c r="W210" i="6" s="1"/>
  <c r="W194" i="6" a="1"/>
  <c r="W194" i="6" s="1"/>
  <c r="W178" i="6" a="1"/>
  <c r="W178" i="6" s="1"/>
  <c r="W162" i="6" a="1"/>
  <c r="W162" i="6" s="1"/>
  <c r="W146" i="6" a="1"/>
  <c r="W146" i="6" s="1"/>
  <c r="W1648" i="6" a="1"/>
  <c r="W1648" i="6" s="1"/>
  <c r="W124" i="6" a="1"/>
  <c r="W124" i="6" s="1"/>
  <c r="W1997" i="6" a="1"/>
  <c r="W1997" i="6" s="1"/>
  <c r="W1989" i="6" a="1"/>
  <c r="W1989" i="6" s="1"/>
  <c r="W1981" i="6" a="1"/>
  <c r="W1981" i="6" s="1"/>
  <c r="W1973" i="6" a="1"/>
  <c r="W1973" i="6" s="1"/>
  <c r="W1965" i="6" a="1"/>
  <c r="W1965" i="6" s="1"/>
  <c r="W1957" i="6" a="1"/>
  <c r="W1957" i="6" s="1"/>
  <c r="W1949" i="6" a="1"/>
  <c r="W1949" i="6" s="1"/>
  <c r="W1941" i="6" a="1"/>
  <c r="W1941" i="6" s="1"/>
  <c r="W1917" i="6" a="1"/>
  <c r="W1917" i="6" s="1"/>
  <c r="W1901" i="6" a="1"/>
  <c r="W1901" i="6" s="1"/>
  <c r="W1893" i="6" a="1"/>
  <c r="W1893" i="6" s="1"/>
  <c r="W1885" i="6" a="1"/>
  <c r="W1885" i="6" s="1"/>
  <c r="W1877" i="6" a="1"/>
  <c r="W1877" i="6" s="1"/>
  <c r="W1869" i="6" a="1"/>
  <c r="W1869" i="6" s="1"/>
  <c r="W1861" i="6" a="1"/>
  <c r="W1861" i="6" s="1"/>
  <c r="W1853" i="6" a="1"/>
  <c r="W1853" i="6" s="1"/>
  <c r="W1845" i="6" a="1"/>
  <c r="W1845" i="6" s="1"/>
  <c r="W1829" i="6" a="1"/>
  <c r="W1829" i="6" s="1"/>
  <c r="W1805" i="6" a="1"/>
  <c r="W1805" i="6" s="1"/>
  <c r="W1797" i="6" a="1"/>
  <c r="W1797" i="6" s="1"/>
  <c r="W1781" i="6" a="1"/>
  <c r="W1781" i="6" s="1"/>
  <c r="W1773" i="6" a="1"/>
  <c r="W1773" i="6" s="1"/>
  <c r="W1765" i="6" a="1"/>
  <c r="W1765" i="6" s="1"/>
  <c r="W1749" i="6" a="1"/>
  <c r="W1749" i="6" s="1"/>
  <c r="W1741" i="6" a="1"/>
  <c r="W1741" i="6" s="1"/>
  <c r="W1733" i="6" a="1"/>
  <c r="W1733" i="6" s="1"/>
  <c r="W1725" i="6" a="1"/>
  <c r="W1725" i="6" s="1"/>
  <c r="W1717" i="6" a="1"/>
  <c r="W1717" i="6" s="1"/>
  <c r="W1709" i="6" a="1"/>
  <c r="W1709" i="6" s="1"/>
  <c r="W1701" i="6" a="1"/>
  <c r="W1701" i="6" s="1"/>
  <c r="W1693" i="6" a="1"/>
  <c r="W1693" i="6" s="1"/>
  <c r="W1685" i="6" a="1"/>
  <c r="W1685" i="6" s="1"/>
  <c r="W1669" i="6" a="1"/>
  <c r="W1669" i="6" s="1"/>
  <c r="W1661" i="6" a="1"/>
  <c r="W1661" i="6" s="1"/>
  <c r="W1653" i="6" a="1"/>
  <c r="W1653" i="6" s="1"/>
  <c r="W1637" i="6" a="1"/>
  <c r="W1637" i="6" s="1"/>
  <c r="W1629" i="6" a="1"/>
  <c r="W1629" i="6" s="1"/>
  <c r="W1621" i="6" a="1"/>
  <c r="W1621" i="6" s="1"/>
  <c r="W1613" i="6" a="1"/>
  <c r="W1613" i="6" s="1"/>
  <c r="W12" i="6" a="1"/>
  <c r="W12" i="6" s="1"/>
  <c r="W98" i="6" a="1"/>
  <c r="W98" i="6" s="1"/>
  <c r="D8" i="12"/>
  <c r="W267" i="6" a="1"/>
  <c r="W267" i="6" s="1"/>
  <c r="D4" i="12"/>
  <c r="I20" i="14" l="1"/>
  <c r="D6" i="12"/>
  <c r="D7" i="12"/>
  <c r="D9" i="12" s="1"/>
  <c r="B48" i="7"/>
  <c r="B50" i="7" s="1"/>
  <c r="F19" i="14" l="1"/>
  <c r="I19" i="14" s="1"/>
  <c r="C53" i="7"/>
  <c r="A22" i="15" s="1"/>
  <c r="I26" i="1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Matti Mattila</author>
  </authors>
  <commentList>
    <comment ref="B12" authorId="0" shapeId="0" xr:uid="{31DD2C5A-9CF8-4F12-96CA-81B727D15C74}">
      <text>
        <r>
          <rPr>
            <b/>
            <sz val="9"/>
            <color indexed="81"/>
            <rFont val="Tahoma"/>
            <family val="2"/>
          </rPr>
          <t>Lääkeryhmät:</t>
        </r>
        <r>
          <rPr>
            <sz val="9"/>
            <color indexed="81"/>
            <rFont val="Tahoma"/>
            <family val="2"/>
          </rPr>
          <t xml:space="preserve">
(1) Mikrobilääkkeet
(2) Elektrolyytti ja nestetasapainohäiriöissä sekä parenteraalisessa ravitsemuksessa käytettävät lääkkeet
(3) Sydän- ja verisuonisairauksien lääkkeet ja diureetit
(4) Aineenvaihdunta- ja umpierityssairauksien lääkkeet
(5) Kipu-, reuma- ja kuumelääkkeet
(6) Paikallispuudutuksessa ja yleisanestesiassa käytettävät lääkkeet
(7) Myrkytyslääkkeet ja rokotteet
(8) Hengityselinten sairauksien lääkkeet
(9) Ruoansulatussairauksien lääkkeet
(10) Psyykenlääkkeet
(11) Neurologiset lääkkeet
(12) Silmätautilääkkeet
(13) Antitromboottiset lääkeaineet ja hemostaatit
(14) Eläinlääkkeet
(15) Valmistuksessa käytettävät raaka-aineet
(16) Valmistuksessa käytettävät pakkausmateriaalit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<sst xmlns="http://schemas.openxmlformats.org/spreadsheetml/2006/main" count="11191" uniqueCount="2863">
  <si>
    <t>Päiväys:</t>
  </si>
  <si>
    <t>Korvaushakemuksen yhdyshenkilö:</t>
  </si>
  <si>
    <t>Yhdyshenkilön puhelinnumero:</t>
  </si>
  <si>
    <t>Yhdyshenkilön sähköpostiosoite:</t>
  </si>
  <si>
    <t>Korvausta hakeva yhteisö:</t>
  </si>
  <si>
    <t>Postiosoite:</t>
  </si>
  <si>
    <t>Postinumero ja postitoimipaikka:</t>
  </si>
  <si>
    <t xml:space="preserve">Puhelin: </t>
  </si>
  <si>
    <t>Y-tunnus:</t>
  </si>
  <si>
    <t>Toimitusjohtaja:</t>
  </si>
  <si>
    <t>Vastuunalainen johtaja:</t>
  </si>
  <si>
    <t>Tilintarkastusyhteisö:</t>
  </si>
  <si>
    <t>Tilintarkastajan nimi:</t>
  </si>
  <si>
    <t>Tilintarkastajan puhelinnumero:</t>
  </si>
  <si>
    <t>Yhteisö, jolle korvaus maksetaan:</t>
  </si>
  <si>
    <t>Pankki ja maa, johon korvaus maksetaan:</t>
  </si>
  <si>
    <t>Ulkomaisen pankin SWIFT-/clearingkoodi:</t>
  </si>
  <si>
    <t>Ulkomaisen pankin osoite:</t>
  </si>
  <si>
    <r>
      <t>Tilinumero, jolle korvaus maksetaan</t>
    </r>
    <r>
      <rPr>
        <b/>
        <sz val="9"/>
        <color rgb="FF0070C0"/>
        <rFont val="Arial"/>
        <family val="2"/>
      </rPr>
      <t xml:space="preserve"> (IBAN):</t>
    </r>
  </si>
  <si>
    <t>Velvoitevaraston osoite tai osoitteet:</t>
  </si>
  <si>
    <t>Asetuksen lääkeryhmät</t>
  </si>
  <si>
    <t>(1) Mikrobilääkkeet</t>
  </si>
  <si>
    <t>KORVAUSLASKELMA</t>
  </si>
  <si>
    <t>1. vuosipuoli</t>
  </si>
  <si>
    <t>2. vuosipuoli</t>
  </si>
  <si>
    <t>(2) Elektrolyytti ja nestetasapainohäiriöissä sekä parenteraalisessa ravitsemuksessa käytettävät lääkkeet</t>
  </si>
  <si>
    <t>Sitoutunut pääoma yhteensä</t>
  </si>
  <si>
    <t>(3) Sydän- ja verisuonisairauksien lääkkeet ja diureetit</t>
  </si>
  <si>
    <t>(4) Aineenvaihdunta- ja umpierityssairauksien lääkkeet</t>
  </si>
  <si>
    <t>Haettu korvaus: viitekorko ja +2 % -yksikköä</t>
  </si>
  <si>
    <t>(5) Kipu-, reuma- ja kuumelääkkeet</t>
  </si>
  <si>
    <t>Haettu lisäkorvaus: +2 % lääkeryhmästä 2</t>
  </si>
  <si>
    <t>(6) Paikallispuudutuksessa ja yleisanestesiassa käytettävät lääkkeet</t>
  </si>
  <si>
    <t>(7) Myrkytyslääkkeet ja rokotteet</t>
  </si>
  <si>
    <t>Haettu korvaus yhteensä</t>
  </si>
  <si>
    <t>(8) Hengityselinten sairauksien lääkkeet</t>
  </si>
  <si>
    <t>(9) Ruoansulatussairauksien lääkkeet</t>
  </si>
  <si>
    <t>Aika ja paikka:</t>
  </si>
  <si>
    <t>(10) Psyykenlääkkeet</t>
  </si>
  <si>
    <t>(11) Neurologiset lääkkeet</t>
  </si>
  <si>
    <t>Nimi:</t>
  </si>
  <si>
    <t>(12) Silmätautilääkkeet</t>
  </si>
  <si>
    <t>(13) Antitromboottiset lääkeaineet ja hemostaatit</t>
  </si>
  <si>
    <t>(14) Eläinlääkkeet</t>
  </si>
  <si>
    <t>(15) Valmistuksessa käytettävät raaka-aineet</t>
  </si>
  <si>
    <t>(16) Valmistuksessa käytettävät pakkausmateriaalit</t>
  </si>
  <si>
    <t>Tekn</t>
  </si>
  <si>
    <t>Organisaatio / yritys</t>
  </si>
  <si>
    <t>Asetuksen ryhmä</t>
  </si>
  <si>
    <t>ATC-koodi</t>
  </si>
  <si>
    <t>VNR-numero</t>
  </si>
  <si>
    <t>Luokan nimi</t>
  </si>
  <si>
    <t>Kauppanimi</t>
  </si>
  <si>
    <t>Vahvuus</t>
  </si>
  <si>
    <t>Lääkemuoto</t>
  </si>
  <si>
    <t>Pakkauskoko (kpl)</t>
  </si>
  <si>
    <t>Tyhjien rivien suodatus</t>
  </si>
  <si>
    <t>Kommentit (mm. korvaavat tuotteet velvoitteen toteutumiselle)</t>
  </si>
  <si>
    <t>Korvauksen saaja (lääkeyhtiö)</t>
  </si>
  <si>
    <t>X</t>
  </si>
  <si>
    <t>P01AB01</t>
  </si>
  <si>
    <t>000019</t>
  </si>
  <si>
    <t>metronidatsoli</t>
  </si>
  <si>
    <t>Flagyl</t>
  </si>
  <si>
    <t>400 mg</t>
  </si>
  <si>
    <t>tabletti, kalvopäällysteinen</t>
  </si>
  <si>
    <t>J01CR02</t>
  </si>
  <si>
    <t>000082</t>
  </si>
  <si>
    <t>amoksisilliini ja beetalaktamaasin estäjä</t>
  </si>
  <si>
    <t>Amoxin Comp</t>
  </si>
  <si>
    <t>50 mg / 12.5 mg/ml</t>
  </si>
  <si>
    <t>jauhe oraalisuspensiota varten</t>
  </si>
  <si>
    <t>100 ml</t>
  </si>
  <si>
    <t>000115</t>
  </si>
  <si>
    <t>500 mg / 125 mg</t>
  </si>
  <si>
    <t>000126</t>
  </si>
  <si>
    <t>001165</t>
  </si>
  <si>
    <t>Bioclavid</t>
  </si>
  <si>
    <t>875 mg / 125 mg</t>
  </si>
  <si>
    <t>001176</t>
  </si>
  <si>
    <t>J01GB01</t>
  </si>
  <si>
    <t>003861</t>
  </si>
  <si>
    <t>tobramysiini</t>
  </si>
  <si>
    <t>TOBI</t>
  </si>
  <si>
    <t>300 mg / 5 ml</t>
  </si>
  <si>
    <t>sumutinliuos</t>
  </si>
  <si>
    <t>56 x 5 ml</t>
  </si>
  <si>
    <t>005949</t>
  </si>
  <si>
    <t>005963</t>
  </si>
  <si>
    <t>J01DB01</t>
  </si>
  <si>
    <t>006183</t>
  </si>
  <si>
    <t>kefaleksiini</t>
  </si>
  <si>
    <t>Kefexin</t>
  </si>
  <si>
    <t>500 mg</t>
  </si>
  <si>
    <t>J01CE02</t>
  </si>
  <si>
    <t>006185</t>
  </si>
  <si>
    <t>fenoksimetyylipenisilliini</t>
  </si>
  <si>
    <t>V-Pen 1500</t>
  </si>
  <si>
    <t>1500000 IU</t>
  </si>
  <si>
    <t>J01CA04</t>
  </si>
  <si>
    <t>006192</t>
  </si>
  <si>
    <t>amoksisilliini</t>
  </si>
  <si>
    <t>Amorion</t>
  </si>
  <si>
    <t>006203</t>
  </si>
  <si>
    <t>750 mg</t>
  </si>
  <si>
    <t>006222</t>
  </si>
  <si>
    <t>006279</t>
  </si>
  <si>
    <t>V-Pen</t>
  </si>
  <si>
    <t>50 mg/ml</t>
  </si>
  <si>
    <t>rakeet oraaliliuosta varten</t>
  </si>
  <si>
    <t>006299</t>
  </si>
  <si>
    <t>100 mg/ml</t>
  </si>
  <si>
    <t>50 ml</t>
  </si>
  <si>
    <t>60 ml</t>
  </si>
  <si>
    <t>006334</t>
  </si>
  <si>
    <t>006350</t>
  </si>
  <si>
    <t>006826</t>
  </si>
  <si>
    <t>006989</t>
  </si>
  <si>
    <t>006998</t>
  </si>
  <si>
    <t>007009</t>
  </si>
  <si>
    <t>250 mg</t>
  </si>
  <si>
    <t>007061</t>
  </si>
  <si>
    <t>007072</t>
  </si>
  <si>
    <t>007083</t>
  </si>
  <si>
    <t>007181</t>
  </si>
  <si>
    <t>V-Pen Mega</t>
  </si>
  <si>
    <t>1000000 IU</t>
  </si>
  <si>
    <t>007190</t>
  </si>
  <si>
    <t>J01EA01</t>
  </si>
  <si>
    <t>010180</t>
  </si>
  <si>
    <t>trimetopriimi</t>
  </si>
  <si>
    <t>TRIMETIN</t>
  </si>
  <si>
    <t>300 mg</t>
  </si>
  <si>
    <t>tabletti</t>
  </si>
  <si>
    <t>J01MA02</t>
  </si>
  <si>
    <t>010519</t>
  </si>
  <si>
    <t>siprofloksasiini</t>
  </si>
  <si>
    <t>Ciprofloxacin Ratiopharm</t>
  </si>
  <si>
    <t>010602</t>
  </si>
  <si>
    <t>010624</t>
  </si>
  <si>
    <t>010630</t>
  </si>
  <si>
    <t>010646</t>
  </si>
  <si>
    <t>010797</t>
  </si>
  <si>
    <t>J01DC02</t>
  </si>
  <si>
    <t>010897</t>
  </si>
  <si>
    <t>kefuroksiimi</t>
  </si>
  <si>
    <t>Cefuroxime Orion Pharma</t>
  </si>
  <si>
    <t>1.5 g</t>
  </si>
  <si>
    <t>injektio/infuusiokuiva-aine liuosta/suspensiota varten</t>
  </si>
  <si>
    <t>10 x 1.5 g</t>
  </si>
  <si>
    <t>011316</t>
  </si>
  <si>
    <t>10 x 750 mg</t>
  </si>
  <si>
    <t>QJ01CE01</t>
  </si>
  <si>
    <t>011718</t>
  </si>
  <si>
    <t>Bentsyylipenisilliini</t>
  </si>
  <si>
    <t>Geepenil vet</t>
  </si>
  <si>
    <t>24 g</t>
  </si>
  <si>
    <t>injektiokuiva-aine ja liuotin, liuosta varten</t>
  </si>
  <si>
    <t>24.0 g + 64 ml</t>
  </si>
  <si>
    <t>011858</t>
  </si>
  <si>
    <t>10 x (24.0 g + 64 ml)</t>
  </si>
  <si>
    <t>J05AB01</t>
  </si>
  <si>
    <t>asikloviiri</t>
  </si>
  <si>
    <t>Zovirax</t>
  </si>
  <si>
    <t>infuusiokuiva-aine, liuosta varten</t>
  </si>
  <si>
    <t>5 x 500 mg</t>
  </si>
  <si>
    <t>J02AC01</t>
  </si>
  <si>
    <t>015406</t>
  </si>
  <si>
    <t>flukonatsoli</t>
  </si>
  <si>
    <t>Fluconazol Orion</t>
  </si>
  <si>
    <t>100 mg</t>
  </si>
  <si>
    <t>kapseli, kova</t>
  </si>
  <si>
    <t>015417</t>
  </si>
  <si>
    <t>150 mg</t>
  </si>
  <si>
    <t>015428</t>
  </si>
  <si>
    <t>015430</t>
  </si>
  <si>
    <t>015439</t>
  </si>
  <si>
    <t>015447</t>
  </si>
  <si>
    <t>50 mg</t>
  </si>
  <si>
    <t>015458</t>
  </si>
  <si>
    <t>017585</t>
  </si>
  <si>
    <t>Fluconazol Krka</t>
  </si>
  <si>
    <t>017646</t>
  </si>
  <si>
    <t>017668</t>
  </si>
  <si>
    <t>017679</t>
  </si>
  <si>
    <t>017701</t>
  </si>
  <si>
    <t>017712</t>
  </si>
  <si>
    <t>017745</t>
  </si>
  <si>
    <t>J01FF01</t>
  </si>
  <si>
    <t>027846</t>
  </si>
  <si>
    <t>klindamysiini</t>
  </si>
  <si>
    <t>Clindamycin Abcur</t>
  </si>
  <si>
    <t>150 mg/ml</t>
  </si>
  <si>
    <t>injektio-/infuusioneste, liuos</t>
  </si>
  <si>
    <t>5 x 4 ml</t>
  </si>
  <si>
    <t>033833</t>
  </si>
  <si>
    <t>2 mg/ml</t>
  </si>
  <si>
    <t>infuusioneste, liuos</t>
  </si>
  <si>
    <t>20 x 100 ml</t>
  </si>
  <si>
    <t>037777</t>
  </si>
  <si>
    <t>Clindamycin MIP</t>
  </si>
  <si>
    <t>037789</t>
  </si>
  <si>
    <t>037800</t>
  </si>
  <si>
    <t>600 mg</t>
  </si>
  <si>
    <t>037811</t>
  </si>
  <si>
    <t>037834</t>
  </si>
  <si>
    <t>injektioneste, liuos</t>
  </si>
  <si>
    <t>J01DH02</t>
  </si>
  <si>
    <t>041983</t>
  </si>
  <si>
    <t>meropeneemi</t>
  </si>
  <si>
    <t>Meropenem Stada</t>
  </si>
  <si>
    <t>injektio-/infuusiokuiva-aine liuosta varten</t>
  </si>
  <si>
    <t>10 x 500 mg</t>
  </si>
  <si>
    <t>043428</t>
  </si>
  <si>
    <t>Meropenem Medical Valley</t>
  </si>
  <si>
    <t>1 g</t>
  </si>
  <si>
    <t>10 x 1 g</t>
  </si>
  <si>
    <t>044560</t>
  </si>
  <si>
    <t>80 mg/ml</t>
  </si>
  <si>
    <t>oraalisuspensio</t>
  </si>
  <si>
    <t>J01XD01</t>
  </si>
  <si>
    <t>065041</t>
  </si>
  <si>
    <t>Metronidazole Braun</t>
  </si>
  <si>
    <t>5 mg/ml</t>
  </si>
  <si>
    <t>065136</t>
  </si>
  <si>
    <t>Amoxin</t>
  </si>
  <si>
    <t>065751</t>
  </si>
  <si>
    <t>80 mg / 11.4 mg/ml</t>
  </si>
  <si>
    <t>70 ml</t>
  </si>
  <si>
    <t>065978</t>
  </si>
  <si>
    <t>Ciprofloxacin Krka</t>
  </si>
  <si>
    <t>2 x 10</t>
  </si>
  <si>
    <t>065988</t>
  </si>
  <si>
    <t>065997</t>
  </si>
  <si>
    <t>066015</t>
  </si>
  <si>
    <t>066033</t>
  </si>
  <si>
    <t>071072</t>
  </si>
  <si>
    <t>072187</t>
  </si>
  <si>
    <t>Betaklav</t>
  </si>
  <si>
    <t>J01MA12</t>
  </si>
  <si>
    <t>076950</t>
  </si>
  <si>
    <t>levofloksasiini</t>
  </si>
  <si>
    <t>Tavanic</t>
  </si>
  <si>
    <t>077180</t>
  </si>
  <si>
    <t>200 mg</t>
  </si>
  <si>
    <t>J05AH02</t>
  </si>
  <si>
    <t>079202</t>
  </si>
  <si>
    <t>oseltamiviiri</t>
  </si>
  <si>
    <t>Tamiflu</t>
  </si>
  <si>
    <t>75 mg</t>
  </si>
  <si>
    <t>10 x 200 ml</t>
  </si>
  <si>
    <t>090058</t>
  </si>
  <si>
    <t>Amorion Comp</t>
  </si>
  <si>
    <t>090070</t>
  </si>
  <si>
    <t>093167</t>
  </si>
  <si>
    <t>Meropenem SUN</t>
  </si>
  <si>
    <t>094441</t>
  </si>
  <si>
    <t>Aclovir</t>
  </si>
  <si>
    <t>094854</t>
  </si>
  <si>
    <t>Trikozol</t>
  </si>
  <si>
    <t>096625</t>
  </si>
  <si>
    <t>Fluconazol Fresenius Kabi</t>
  </si>
  <si>
    <t>10 x 100 ml</t>
  </si>
  <si>
    <t>096637</t>
  </si>
  <si>
    <t>105805</t>
  </si>
  <si>
    <t>Levofloxacin Orion</t>
  </si>
  <si>
    <t>106006</t>
  </si>
  <si>
    <t>30 mg</t>
  </si>
  <si>
    <t>106017</t>
  </si>
  <si>
    <t>45 mg</t>
  </si>
  <si>
    <t>106602</t>
  </si>
  <si>
    <t>Ciprofloxacin Navamedic</t>
  </si>
  <si>
    <t>106872</t>
  </si>
  <si>
    <t>Acyclostad</t>
  </si>
  <si>
    <t>107035</t>
  </si>
  <si>
    <t>Ciprofloxacin Orion</t>
  </si>
  <si>
    <t>J01XA01</t>
  </si>
  <si>
    <t>110314</t>
  </si>
  <si>
    <t>vankomysiini</t>
  </si>
  <si>
    <t>Vancosan</t>
  </si>
  <si>
    <t>1000 mg</t>
  </si>
  <si>
    <t>110921</t>
  </si>
  <si>
    <t>J01DD04</t>
  </si>
  <si>
    <t>112422</t>
  </si>
  <si>
    <t>keftriaksoni</t>
  </si>
  <si>
    <t>Ceftriaxon Fresenius Kabi</t>
  </si>
  <si>
    <t>2 g</t>
  </si>
  <si>
    <t>10 x 2 g</t>
  </si>
  <si>
    <t>112449</t>
  </si>
  <si>
    <t>116067</t>
  </si>
  <si>
    <t>123037</t>
  </si>
  <si>
    <t>Acyrax</t>
  </si>
  <si>
    <t>J01CF02</t>
  </si>
  <si>
    <t>130014</t>
  </si>
  <si>
    <t>kloksasilliini</t>
  </si>
  <si>
    <t>Cloxacillin Stragen</t>
  </si>
  <si>
    <t xml:space="preserve">injektio/infuusiokuiva-aine, liuosta varten </t>
  </si>
  <si>
    <t>130864</t>
  </si>
  <si>
    <t>Trimopan</t>
  </si>
  <si>
    <t>160 mg</t>
  </si>
  <si>
    <t>130880</t>
  </si>
  <si>
    <t>J01FA09</t>
  </si>
  <si>
    <t>134338</t>
  </si>
  <si>
    <t>klaritromysiini</t>
  </si>
  <si>
    <t>Klacid</t>
  </si>
  <si>
    <t>rakeet oraalisuspensiota varten</t>
  </si>
  <si>
    <t>134454</t>
  </si>
  <si>
    <t>Ceftriaxone Kalceks</t>
  </si>
  <si>
    <t>135079</t>
  </si>
  <si>
    <t>145052</t>
  </si>
  <si>
    <t>800 mg</t>
  </si>
  <si>
    <t>146938</t>
  </si>
  <si>
    <t>151852</t>
  </si>
  <si>
    <t>Dalacin</t>
  </si>
  <si>
    <t>kapseli</t>
  </si>
  <si>
    <t>151860</t>
  </si>
  <si>
    <t>152652</t>
  </si>
  <si>
    <t>Zeclar OD</t>
  </si>
  <si>
    <t>säädellysti vapauttava tabletti</t>
  </si>
  <si>
    <t>152728</t>
  </si>
  <si>
    <t>156077</t>
  </si>
  <si>
    <t>158428</t>
  </si>
  <si>
    <t>158860</t>
  </si>
  <si>
    <t>Clarithromycin Krka</t>
  </si>
  <si>
    <t>159979</t>
  </si>
  <si>
    <t>Diflucan</t>
  </si>
  <si>
    <t>160684</t>
  </si>
  <si>
    <t>80 / 11.4 mg/ml</t>
  </si>
  <si>
    <t>35 ml</t>
  </si>
  <si>
    <t>160695</t>
  </si>
  <si>
    <t>163048</t>
  </si>
  <si>
    <t>Kefalex</t>
  </si>
  <si>
    <t>166215</t>
  </si>
  <si>
    <t>171001</t>
  </si>
  <si>
    <t>J01AA02</t>
  </si>
  <si>
    <t>172163</t>
  </si>
  <si>
    <t>doksisykliini</t>
  </si>
  <si>
    <t>Doximed</t>
  </si>
  <si>
    <t>174153</t>
  </si>
  <si>
    <t>Levofloxacin Krka</t>
  </si>
  <si>
    <t>174938</t>
  </si>
  <si>
    <t>175356</t>
  </si>
  <si>
    <t>175521</t>
  </si>
  <si>
    <t>178432</t>
  </si>
  <si>
    <t>Clindamycin Fresenius Kabi</t>
  </si>
  <si>
    <t>injektioneste, liuos/infuusiokonsentraatti, liuosta varten</t>
  </si>
  <si>
    <t>180182</t>
  </si>
  <si>
    <t>Doxitin</t>
  </si>
  <si>
    <t>180190</t>
  </si>
  <si>
    <t>181230</t>
  </si>
  <si>
    <t>181653</t>
  </si>
  <si>
    <t>TOBI Podhaler</t>
  </si>
  <si>
    <t>28 mg</t>
  </si>
  <si>
    <t>inhalaatiojauhe, kapseli, kova</t>
  </si>
  <si>
    <t>224 (4 x 56)</t>
  </si>
  <si>
    <t>181801</t>
  </si>
  <si>
    <t>Ceftriaxon Navamedic</t>
  </si>
  <si>
    <t>187550</t>
  </si>
  <si>
    <t>Clindamycin Sanoswiss</t>
  </si>
  <si>
    <t>191423</t>
  </si>
  <si>
    <t>195065</t>
  </si>
  <si>
    <t>Ciproxin</t>
  </si>
  <si>
    <t>198361</t>
  </si>
  <si>
    <t>373432</t>
  </si>
  <si>
    <t>375518</t>
  </si>
  <si>
    <t>376941</t>
  </si>
  <si>
    <t>378197</t>
  </si>
  <si>
    <t>378880</t>
  </si>
  <si>
    <t>380766</t>
  </si>
  <si>
    <t>383589</t>
  </si>
  <si>
    <t>Aciclovir Sandoz</t>
  </si>
  <si>
    <t>384138</t>
  </si>
  <si>
    <t>394244</t>
  </si>
  <si>
    <t>Meropenem Qilu</t>
  </si>
  <si>
    <t>394957</t>
  </si>
  <si>
    <t>394965</t>
  </si>
  <si>
    <t>398354</t>
  </si>
  <si>
    <t>30 ml</t>
  </si>
  <si>
    <t>398362</t>
  </si>
  <si>
    <t>398800</t>
  </si>
  <si>
    <t>399105</t>
  </si>
  <si>
    <t>399303</t>
  </si>
  <si>
    <t>1 g + 3.5 ml</t>
  </si>
  <si>
    <t>400788</t>
  </si>
  <si>
    <t>40 mg/ml</t>
  </si>
  <si>
    <t>125 ml</t>
  </si>
  <si>
    <t>402770</t>
  </si>
  <si>
    <t>6 mg/ml</t>
  </si>
  <si>
    <t>65 ml</t>
  </si>
  <si>
    <t>406044</t>
  </si>
  <si>
    <t>409250</t>
  </si>
  <si>
    <t>410284</t>
  </si>
  <si>
    <t>Aciclovir Pfizer</t>
  </si>
  <si>
    <t>25 mg/ml</t>
  </si>
  <si>
    <t>infuusiokonsentraatti, liuosta varten</t>
  </si>
  <si>
    <t>5 x 20 ml</t>
  </si>
  <si>
    <t>411053</t>
  </si>
  <si>
    <t>412064</t>
  </si>
  <si>
    <t>412424</t>
  </si>
  <si>
    <t>Cefuroxim MIP Pharma</t>
  </si>
  <si>
    <t>injektiokuiva-aine, liuosta varten</t>
  </si>
  <si>
    <t>412709</t>
  </si>
  <si>
    <t>Fluconazol Vitabalans</t>
  </si>
  <si>
    <t>420510</t>
  </si>
  <si>
    <t>420952</t>
  </si>
  <si>
    <t>Cloxacillin Navamedic</t>
  </si>
  <si>
    <t>421578</t>
  </si>
  <si>
    <t>Zeclar</t>
  </si>
  <si>
    <t>421727</t>
  </si>
  <si>
    <t>424882</t>
  </si>
  <si>
    <t>434905</t>
  </si>
  <si>
    <t>440887</t>
  </si>
  <si>
    <t>444346</t>
  </si>
  <si>
    <t>446807</t>
  </si>
  <si>
    <t>446930</t>
  </si>
  <si>
    <t>448322</t>
  </si>
  <si>
    <t>Ceftriaxon MIP Pharma</t>
  </si>
  <si>
    <t>449510</t>
  </si>
  <si>
    <t>Ciprofloxacin Fresenius Kabi</t>
  </si>
  <si>
    <t>452257</t>
  </si>
  <si>
    <t>454900</t>
  </si>
  <si>
    <t>J01CE01</t>
  </si>
  <si>
    <t>458217</t>
  </si>
  <si>
    <t>bentsyylipenisilliini</t>
  </si>
  <si>
    <t>Penicryl</t>
  </si>
  <si>
    <t>5000000 IU</t>
  </si>
  <si>
    <t>10 x 3.1 g</t>
  </si>
  <si>
    <t>A07AA09</t>
  </si>
  <si>
    <t>462813</t>
  </si>
  <si>
    <t>Vancomycin Xellia</t>
  </si>
  <si>
    <t>125 mg</t>
  </si>
  <si>
    <t>464743</t>
  </si>
  <si>
    <t>Doximycin</t>
  </si>
  <si>
    <t>464891</t>
  </si>
  <si>
    <t>466706</t>
  </si>
  <si>
    <t>468546</t>
  </si>
  <si>
    <t>10 mg/ml</t>
  </si>
  <si>
    <t>471209</t>
  </si>
  <si>
    <t>474783</t>
  </si>
  <si>
    <t>480533</t>
  </si>
  <si>
    <t>481675</t>
  </si>
  <si>
    <t>5 x 2 ml</t>
  </si>
  <si>
    <t>J04AB02</t>
  </si>
  <si>
    <t>490441</t>
  </si>
  <si>
    <t>rifampisiini</t>
  </si>
  <si>
    <t>Rimapen</t>
  </si>
  <si>
    <t>490474</t>
  </si>
  <si>
    <t>494146</t>
  </si>
  <si>
    <t>Klacid OD</t>
  </si>
  <si>
    <t>494701</t>
  </si>
  <si>
    <t>495225</t>
  </si>
  <si>
    <t>496060</t>
  </si>
  <si>
    <t>40 ml</t>
  </si>
  <si>
    <t>500175</t>
  </si>
  <si>
    <t>Levofloxacin Fresenius Kabi</t>
  </si>
  <si>
    <t>500980</t>
  </si>
  <si>
    <t>503894</t>
  </si>
  <si>
    <t>1500 mg</t>
  </si>
  <si>
    <t>10 x 1500 mg</t>
  </si>
  <si>
    <t>505495</t>
  </si>
  <si>
    <t>Benzylpenicillin Panpharma</t>
  </si>
  <si>
    <t>3 g</t>
  </si>
  <si>
    <t>10 x 3 g</t>
  </si>
  <si>
    <t>505503</t>
  </si>
  <si>
    <t>0.6 g</t>
  </si>
  <si>
    <t>10 x 0.6 g</t>
  </si>
  <si>
    <t>505571</t>
  </si>
  <si>
    <t>507261</t>
  </si>
  <si>
    <t>510564</t>
  </si>
  <si>
    <t>512811</t>
  </si>
  <si>
    <t>516569</t>
  </si>
  <si>
    <t>Vancomycin Strides</t>
  </si>
  <si>
    <t>516699</t>
  </si>
  <si>
    <t>Clindamycin Orion</t>
  </si>
  <si>
    <t>516745</t>
  </si>
  <si>
    <t>Metronidazole VIOSER</t>
  </si>
  <si>
    <t>522535</t>
  </si>
  <si>
    <t>525416</t>
  </si>
  <si>
    <t>527099</t>
  </si>
  <si>
    <t>Clindamycin Navamedic</t>
  </si>
  <si>
    <t>10 x 50 ml</t>
  </si>
  <si>
    <t>529399</t>
  </si>
  <si>
    <t>530090</t>
  </si>
  <si>
    <t>532259</t>
  </si>
  <si>
    <t>532261</t>
  </si>
  <si>
    <t>534255</t>
  </si>
  <si>
    <t>534263</t>
  </si>
  <si>
    <t>534271</t>
  </si>
  <si>
    <t>537324</t>
  </si>
  <si>
    <t>537332</t>
  </si>
  <si>
    <t>537340</t>
  </si>
  <si>
    <t>537548</t>
  </si>
  <si>
    <t>542733</t>
  </si>
  <si>
    <t>5 x 10 ml</t>
  </si>
  <si>
    <t>J04AC01</t>
  </si>
  <si>
    <t>543165</t>
  </si>
  <si>
    <t>isoniatsidi</t>
  </si>
  <si>
    <t>Tubilysin</t>
  </si>
  <si>
    <t>545526</t>
  </si>
  <si>
    <t>546838</t>
  </si>
  <si>
    <t>1.2 g</t>
  </si>
  <si>
    <t>10 x 1.2 g</t>
  </si>
  <si>
    <t>554819</t>
  </si>
  <si>
    <t>555979</t>
  </si>
  <si>
    <t>555987</t>
  </si>
  <si>
    <t>564378</t>
  </si>
  <si>
    <t>566992</t>
  </si>
  <si>
    <t>567443</t>
  </si>
  <si>
    <t>J04AK01</t>
  </si>
  <si>
    <t>567651</t>
  </si>
  <si>
    <t>pyratsiiniamidi</t>
  </si>
  <si>
    <t>Tisamid</t>
  </si>
  <si>
    <t>569108</t>
  </si>
  <si>
    <t>575571</t>
  </si>
  <si>
    <t>575589</t>
  </si>
  <si>
    <t>575621</t>
  </si>
  <si>
    <t>576276</t>
  </si>
  <si>
    <t>578533</t>
  </si>
  <si>
    <t>578562</t>
  </si>
  <si>
    <t>580092</t>
  </si>
  <si>
    <t>580100</t>
  </si>
  <si>
    <t>581900</t>
  </si>
  <si>
    <t>582412</t>
  </si>
  <si>
    <t>582833</t>
  </si>
  <si>
    <t>kuiva-aine välikonsentraatiksi infuusionestettä varten, liuos</t>
  </si>
  <si>
    <t>15 ml</t>
  </si>
  <si>
    <t>584896</t>
  </si>
  <si>
    <t>586241</t>
  </si>
  <si>
    <t>588574</t>
  </si>
  <si>
    <t>592329</t>
  </si>
  <si>
    <t>592337</t>
  </si>
  <si>
    <t>592352</t>
  </si>
  <si>
    <t>592394</t>
  </si>
  <si>
    <t>596031</t>
  </si>
  <si>
    <t>15 mg/ml</t>
  </si>
  <si>
    <t>80 ml</t>
  </si>
  <si>
    <t>597401</t>
  </si>
  <si>
    <t>B05BA10</t>
  </si>
  <si>
    <t>yhdistelmävalmisteet</t>
  </si>
  <si>
    <t>Kabiven</t>
  </si>
  <si>
    <t>infuusioneste, emulsio</t>
  </si>
  <si>
    <t>001605</t>
  </si>
  <si>
    <t>4 x 1540 ml</t>
  </si>
  <si>
    <t>002194</t>
  </si>
  <si>
    <t>Kabiven Perifer</t>
  </si>
  <si>
    <t>4 x 1440 ml</t>
  </si>
  <si>
    <t>B05BA03</t>
  </si>
  <si>
    <t>008622</t>
  </si>
  <si>
    <t>hiilihydraatit</t>
  </si>
  <si>
    <t>Glucosteril</t>
  </si>
  <si>
    <t>25 x 100 ml</t>
  </si>
  <si>
    <t>QN51AX50</t>
  </si>
  <si>
    <t>023519</t>
  </si>
  <si>
    <t>Yhdistelmävalmisteet</t>
  </si>
  <si>
    <t>T 61 vet</t>
  </si>
  <si>
    <t>B05BB01</t>
  </si>
  <si>
    <t>027505</t>
  </si>
  <si>
    <t>elektrolyytit</t>
  </si>
  <si>
    <t>Plasmalyte</t>
  </si>
  <si>
    <t>10 x 1000 ml</t>
  </si>
  <si>
    <t>027996</t>
  </si>
  <si>
    <t>Ringerfundin</t>
  </si>
  <si>
    <t>10 x 500 ml</t>
  </si>
  <si>
    <t>028005</t>
  </si>
  <si>
    <t>040345</t>
  </si>
  <si>
    <t>Nutriflex Peri</t>
  </si>
  <si>
    <t>5 x 1000 ml</t>
  </si>
  <si>
    <t>040402</t>
  </si>
  <si>
    <t>5 x 2000 ml</t>
  </si>
  <si>
    <t>040915</t>
  </si>
  <si>
    <t>Nutriflex Plus</t>
  </si>
  <si>
    <t>040956</t>
  </si>
  <si>
    <t>Glucos Fresenius Kabi</t>
  </si>
  <si>
    <t>042469</t>
  </si>
  <si>
    <t>Natriumklorid Fresenius Kabi</t>
  </si>
  <si>
    <t>9 mg/ml</t>
  </si>
  <si>
    <t>B05BB02</t>
  </si>
  <si>
    <t>042514</t>
  </si>
  <si>
    <t>elektrolyytit ja hiilihydraatit</t>
  </si>
  <si>
    <t>Perusliuos-K</t>
  </si>
  <si>
    <t>042524</t>
  </si>
  <si>
    <t>Ringer-Acetat Fresenius Kabi</t>
  </si>
  <si>
    <t>B05AA01</t>
  </si>
  <si>
    <t>albumiini</t>
  </si>
  <si>
    <t>50 g/l</t>
  </si>
  <si>
    <t>250 ml</t>
  </si>
  <si>
    <t>048028</t>
  </si>
  <si>
    <t>50 x 100 ml</t>
  </si>
  <si>
    <t>050385</t>
  </si>
  <si>
    <t>Normofundin</t>
  </si>
  <si>
    <t>050609</t>
  </si>
  <si>
    <t>051531</t>
  </si>
  <si>
    <t>Albuman</t>
  </si>
  <si>
    <t>40 g/l</t>
  </si>
  <si>
    <t>400 ml</t>
  </si>
  <si>
    <t>052505</t>
  </si>
  <si>
    <t>4 x 2053 ml</t>
  </si>
  <si>
    <t>052524</t>
  </si>
  <si>
    <t>4 x 1920 ml</t>
  </si>
  <si>
    <t>054343</t>
  </si>
  <si>
    <t>Albunorm</t>
  </si>
  <si>
    <t>200 g/l</t>
  </si>
  <si>
    <t>054376</t>
  </si>
  <si>
    <t>057335</t>
  </si>
  <si>
    <t>Glucos Baxter Viaflo</t>
  </si>
  <si>
    <t>20 x 500 ml</t>
  </si>
  <si>
    <t>058622</t>
  </si>
  <si>
    <t>30 x 250 ml</t>
  </si>
  <si>
    <t>B05XA03</t>
  </si>
  <si>
    <t>060669</t>
  </si>
  <si>
    <t>natriumkloridi</t>
  </si>
  <si>
    <t>Natriumklorid Braun</t>
  </si>
  <si>
    <t>234 mg/ml</t>
  </si>
  <si>
    <t>20 x 20 ml</t>
  </si>
  <si>
    <t>061184</t>
  </si>
  <si>
    <t>Glucos B. Braun</t>
  </si>
  <si>
    <t>061234</t>
  </si>
  <si>
    <t>B05BA01</t>
  </si>
  <si>
    <t>068561</t>
  </si>
  <si>
    <t>aminohapot</t>
  </si>
  <si>
    <t>Aminoplasmal 16 N/L</t>
  </si>
  <si>
    <t>076203</t>
  </si>
  <si>
    <t>Smofkabiven Perifer</t>
  </si>
  <si>
    <t>4 x 1448 ml</t>
  </si>
  <si>
    <t>078205</t>
  </si>
  <si>
    <t>Alburex</t>
  </si>
  <si>
    <t>078216</t>
  </si>
  <si>
    <t>079011</t>
  </si>
  <si>
    <t>Benelyte</t>
  </si>
  <si>
    <t>083296</t>
  </si>
  <si>
    <t>Olimel Perifer N4e</t>
  </si>
  <si>
    <t>6 x 1000 ml</t>
  </si>
  <si>
    <t>083307</t>
  </si>
  <si>
    <t>4 x 1500 ml</t>
  </si>
  <si>
    <t>083318</t>
  </si>
  <si>
    <t>4 x 2000 ml</t>
  </si>
  <si>
    <t>083375</t>
  </si>
  <si>
    <t>Olimel N7e</t>
  </si>
  <si>
    <t>083387</t>
  </si>
  <si>
    <t>083398</t>
  </si>
  <si>
    <t>083420</t>
  </si>
  <si>
    <t>Olimel N9e</t>
  </si>
  <si>
    <t>083476</t>
  </si>
  <si>
    <t>Olimel N9</t>
  </si>
  <si>
    <t>085488</t>
  </si>
  <si>
    <t>Natriumklorid Baxter Viaflo</t>
  </si>
  <si>
    <t>087280</t>
  </si>
  <si>
    <t>Calciumgluconat B. Braun</t>
  </si>
  <si>
    <t>injektioneste</t>
  </si>
  <si>
    <t>20 x 10 ml</t>
  </si>
  <si>
    <t>094554</t>
  </si>
  <si>
    <t>500 ml</t>
  </si>
  <si>
    <t>105874</t>
  </si>
  <si>
    <t>105908</t>
  </si>
  <si>
    <t>200 mg/ml</t>
  </si>
  <si>
    <t>105924</t>
  </si>
  <si>
    <t>300 mg/ml</t>
  </si>
  <si>
    <t>112961</t>
  </si>
  <si>
    <t>124522</t>
  </si>
  <si>
    <t>Numeta G16e</t>
  </si>
  <si>
    <t>6 x 500 ml</t>
  </si>
  <si>
    <t>126121</t>
  </si>
  <si>
    <t>Albutein</t>
  </si>
  <si>
    <t>128921</t>
  </si>
  <si>
    <t>Nutriflex Omega 38/120/40</t>
  </si>
  <si>
    <t>5 x 1250 ml</t>
  </si>
  <si>
    <t>132355</t>
  </si>
  <si>
    <t>138683</t>
  </si>
  <si>
    <t>138864</t>
  </si>
  <si>
    <t>138992</t>
  </si>
  <si>
    <t>6 x 2000 ml</t>
  </si>
  <si>
    <t>139229</t>
  </si>
  <si>
    <t>141388</t>
  </si>
  <si>
    <t>145648</t>
  </si>
  <si>
    <t>149624</t>
  </si>
  <si>
    <t>154618</t>
  </si>
  <si>
    <t>Smofkabiven</t>
  </si>
  <si>
    <t>4 x 986 ml</t>
  </si>
  <si>
    <t>154629</t>
  </si>
  <si>
    <t>4 x 1477 ml</t>
  </si>
  <si>
    <t>154640</t>
  </si>
  <si>
    <t>4 x 1970 ml</t>
  </si>
  <si>
    <t>154651</t>
  </si>
  <si>
    <t>3 x 2463 ml</t>
  </si>
  <si>
    <t>154662</t>
  </si>
  <si>
    <t>Smofkabiven Elektrolyytitön</t>
  </si>
  <si>
    <t>154706</t>
  </si>
  <si>
    <t>4 x 1206 ml</t>
  </si>
  <si>
    <t>154717</t>
  </si>
  <si>
    <t>4 x 1904 ml</t>
  </si>
  <si>
    <t>159509</t>
  </si>
  <si>
    <t>Natriumklorid Braun Cum Glucos</t>
  </si>
  <si>
    <t>4.5 mg/ml + 25 mg/ml</t>
  </si>
  <si>
    <t>159574</t>
  </si>
  <si>
    <t>160150</t>
  </si>
  <si>
    <t>9 mg/ml + 50 mg/ml</t>
  </si>
  <si>
    <t>160366</t>
  </si>
  <si>
    <t>Nutriflex Lipid 38/120/40</t>
  </si>
  <si>
    <t>162253</t>
  </si>
  <si>
    <t>Vaminolac</t>
  </si>
  <si>
    <t>164256</t>
  </si>
  <si>
    <t>B05XB02</t>
  </si>
  <si>
    <t>167304</t>
  </si>
  <si>
    <t>alanyyliglutamiini</t>
  </si>
  <si>
    <t>Dipeptiven</t>
  </si>
  <si>
    <t>168835</t>
  </si>
  <si>
    <t>174149</t>
  </si>
  <si>
    <t>Olimel N12e</t>
  </si>
  <si>
    <t>10 x 650 ml</t>
  </si>
  <si>
    <t>178913</t>
  </si>
  <si>
    <t>4.5 mg/ml</t>
  </si>
  <si>
    <t>178939</t>
  </si>
  <si>
    <t>3 mg/ml + 50 mg/ml</t>
  </si>
  <si>
    <t>178996</t>
  </si>
  <si>
    <t>179357</t>
  </si>
  <si>
    <t>181502</t>
  </si>
  <si>
    <t>60 x 100 ml</t>
  </si>
  <si>
    <t>Nutriflex Lipid 32/64/40 Perifer</t>
  </si>
  <si>
    <t>372708</t>
  </si>
  <si>
    <t>376097</t>
  </si>
  <si>
    <t>386443</t>
  </si>
  <si>
    <t>389066</t>
  </si>
  <si>
    <t>Natriumklorid B. Braun</t>
  </si>
  <si>
    <t>392399</t>
  </si>
  <si>
    <t>393765</t>
  </si>
  <si>
    <t>Glucose-Na-K Baxter</t>
  </si>
  <si>
    <t>395299</t>
  </si>
  <si>
    <t>399388</t>
  </si>
  <si>
    <t>Nutriflex Lipid 56/144/40</t>
  </si>
  <si>
    <t>5 x 625 ml</t>
  </si>
  <si>
    <t>415202</t>
  </si>
  <si>
    <t>420079</t>
  </si>
  <si>
    <t>20 x 50 ml</t>
  </si>
  <si>
    <t>429098</t>
  </si>
  <si>
    <t>B05XA06</t>
  </si>
  <si>
    <t>429910</t>
  </si>
  <si>
    <t>kaliumfosfaatti, sis. yhdistelmävalmisteet muiden kaliumsuolojen kanssa</t>
  </si>
  <si>
    <t>Addex-Kalium</t>
  </si>
  <si>
    <t>430025</t>
  </si>
  <si>
    <t>Addex-Natriumklorid</t>
  </si>
  <si>
    <t>235 mg/ml</t>
  </si>
  <si>
    <t>438353</t>
  </si>
  <si>
    <t>444961</t>
  </si>
  <si>
    <t>450066</t>
  </si>
  <si>
    <t>451981</t>
  </si>
  <si>
    <t>Numeta G13e</t>
  </si>
  <si>
    <t>10 x 300 ml</t>
  </si>
  <si>
    <t>468932</t>
  </si>
  <si>
    <t>470032</t>
  </si>
  <si>
    <t>472590</t>
  </si>
  <si>
    <t>Smofkabiven Extra Nitrogen</t>
  </si>
  <si>
    <t>4 x 2025 ml</t>
  </si>
  <si>
    <t>473503</t>
  </si>
  <si>
    <t>6 x 493 ml</t>
  </si>
  <si>
    <t>476936</t>
  </si>
  <si>
    <t>485512</t>
  </si>
  <si>
    <t>486498</t>
  </si>
  <si>
    <t>Nutriflex Special</t>
  </si>
  <si>
    <t>499027</t>
  </si>
  <si>
    <t>10 x 250 ml</t>
  </si>
  <si>
    <t>507616</t>
  </si>
  <si>
    <t>Natriumbicarbonate Braun</t>
  </si>
  <si>
    <t>75 mg/ml</t>
  </si>
  <si>
    <t>525418</t>
  </si>
  <si>
    <t>Ringer-Acetat Baxter Viaflo</t>
  </si>
  <si>
    <t>532983</t>
  </si>
  <si>
    <t>533313</t>
  </si>
  <si>
    <t>Olimel N12</t>
  </si>
  <si>
    <t>537465</t>
  </si>
  <si>
    <t>540353</t>
  </si>
  <si>
    <t>Numeta G19e</t>
  </si>
  <si>
    <t>540503</t>
  </si>
  <si>
    <t>542744</t>
  </si>
  <si>
    <t>Plasmalyte Glucos</t>
  </si>
  <si>
    <t>547094</t>
  </si>
  <si>
    <t>547925</t>
  </si>
  <si>
    <t>552328</t>
  </si>
  <si>
    <t>565046</t>
  </si>
  <si>
    <t>20 x 250 ml</t>
  </si>
  <si>
    <t>580960</t>
  </si>
  <si>
    <t>583325</t>
  </si>
  <si>
    <t>583916</t>
  </si>
  <si>
    <t>591828</t>
  </si>
  <si>
    <t>C01CA24</t>
  </si>
  <si>
    <t>003525</t>
  </si>
  <si>
    <t>adrenaliini</t>
  </si>
  <si>
    <t>Adrenalin</t>
  </si>
  <si>
    <t>1 mg/ml</t>
  </si>
  <si>
    <t>5 x 5 ml</t>
  </si>
  <si>
    <t>C09AA05</t>
  </si>
  <si>
    <t>005145</t>
  </si>
  <si>
    <t>ramipriili</t>
  </si>
  <si>
    <t>Cardace</t>
  </si>
  <si>
    <t>10 mg</t>
  </si>
  <si>
    <t>019621</t>
  </si>
  <si>
    <t>Ramipril Ratiopharm</t>
  </si>
  <si>
    <t>5 mg</t>
  </si>
  <si>
    <t>019669</t>
  </si>
  <si>
    <t>2.5 mg</t>
  </si>
  <si>
    <t>019682</t>
  </si>
  <si>
    <t>019697</t>
  </si>
  <si>
    <t>C07AB02</t>
  </si>
  <si>
    <t>021855</t>
  </si>
  <si>
    <t>metoprololi</t>
  </si>
  <si>
    <t>Metohexal</t>
  </si>
  <si>
    <t>23.75 mg</t>
  </si>
  <si>
    <t>depottabletti</t>
  </si>
  <si>
    <t>021861</t>
  </si>
  <si>
    <t>190 mg</t>
  </si>
  <si>
    <t>021867</t>
  </si>
  <si>
    <t>95 mg</t>
  </si>
  <si>
    <t>021877</t>
  </si>
  <si>
    <t>47.5 mg</t>
  </si>
  <si>
    <t>021888</t>
  </si>
  <si>
    <t>021921</t>
  </si>
  <si>
    <t>024901</t>
  </si>
  <si>
    <t>Metoprolin</t>
  </si>
  <si>
    <t>024919</t>
  </si>
  <si>
    <t>025239</t>
  </si>
  <si>
    <t>035494</t>
  </si>
  <si>
    <t>Metoprolol ratiopharm</t>
  </si>
  <si>
    <t>035516</t>
  </si>
  <si>
    <t>035528</t>
  </si>
  <si>
    <t>035563</t>
  </si>
  <si>
    <t>035597</t>
  </si>
  <si>
    <t>C01CA07</t>
  </si>
  <si>
    <t>036250</t>
  </si>
  <si>
    <t>dobutamiini</t>
  </si>
  <si>
    <t>Dobutamin Hameln</t>
  </si>
  <si>
    <t>12.5 mg/ml</t>
  </si>
  <si>
    <t>045200</t>
  </si>
  <si>
    <t>057751</t>
  </si>
  <si>
    <t>C01DA14</t>
  </si>
  <si>
    <t>060897</t>
  </si>
  <si>
    <t>isosorbidimononitraatti</t>
  </si>
  <si>
    <t>Ismox</t>
  </si>
  <si>
    <t>20 mg</t>
  </si>
  <si>
    <t>063302</t>
  </si>
  <si>
    <t>Metoprolol Krka</t>
  </si>
  <si>
    <t>070110</t>
  </si>
  <si>
    <t>Ormox</t>
  </si>
  <si>
    <t>070185</t>
  </si>
  <si>
    <t>070361</t>
  </si>
  <si>
    <t>Metoprolol Orion</t>
  </si>
  <si>
    <t>070372</t>
  </si>
  <si>
    <t>070384</t>
  </si>
  <si>
    <t>070395</t>
  </si>
  <si>
    <t>070406</t>
  </si>
  <si>
    <t>070418</t>
  </si>
  <si>
    <t>C01DA02</t>
  </si>
  <si>
    <t>glyseryylitrinitraatti</t>
  </si>
  <si>
    <t>Transiderm-Nitro</t>
  </si>
  <si>
    <t>10 mg / 24 tuntia</t>
  </si>
  <si>
    <t>depotlaastari</t>
  </si>
  <si>
    <t>C03CA01</t>
  </si>
  <si>
    <t>083846</t>
  </si>
  <si>
    <t>furosemidi</t>
  </si>
  <si>
    <t>Furosemide Kalceks</t>
  </si>
  <si>
    <t>50 x 2 ml</t>
  </si>
  <si>
    <t>C01AA05</t>
  </si>
  <si>
    <t>085603</t>
  </si>
  <si>
    <t>digoksiini</t>
  </si>
  <si>
    <t>Digoxin Orion</t>
  </si>
  <si>
    <t>0.25 mg</t>
  </si>
  <si>
    <t>087127</t>
  </si>
  <si>
    <t>Metomylan</t>
  </si>
  <si>
    <t>087149</t>
  </si>
  <si>
    <t>087298</t>
  </si>
  <si>
    <t>Ramipril Orion</t>
  </si>
  <si>
    <t>096706</t>
  </si>
  <si>
    <t>Furosemide Fresenius Kabi</t>
  </si>
  <si>
    <t>097873</t>
  </si>
  <si>
    <t>C08DB01</t>
  </si>
  <si>
    <t>100826</t>
  </si>
  <si>
    <t>diltiatseemi</t>
  </si>
  <si>
    <t>Dilzem</t>
  </si>
  <si>
    <t>60 mg</t>
  </si>
  <si>
    <t>100842</t>
  </si>
  <si>
    <t>120 mg</t>
  </si>
  <si>
    <t>C01BD01</t>
  </si>
  <si>
    <t>106004</t>
  </si>
  <si>
    <t>amiodaroni</t>
  </si>
  <si>
    <t>Amiodaron hameln</t>
  </si>
  <si>
    <t>injektio-/infuusiokonsentraatti, liuosta varten</t>
  </si>
  <si>
    <t>10 x 3 ml</t>
  </si>
  <si>
    <t>5 mg / 24 tuntia</t>
  </si>
  <si>
    <t>127623</t>
  </si>
  <si>
    <t>127705</t>
  </si>
  <si>
    <t>133819</t>
  </si>
  <si>
    <t>Isangina</t>
  </si>
  <si>
    <t>137437</t>
  </si>
  <si>
    <t>142307</t>
  </si>
  <si>
    <t>Cordarone</t>
  </si>
  <si>
    <t>144824</t>
  </si>
  <si>
    <t>depotkapseli, kova</t>
  </si>
  <si>
    <t>144832</t>
  </si>
  <si>
    <t>158717</t>
  </si>
  <si>
    <t>Vesix</t>
  </si>
  <si>
    <t>40 mg</t>
  </si>
  <si>
    <t>159095</t>
  </si>
  <si>
    <t>Vesix Special</t>
  </si>
  <si>
    <t>162658</t>
  </si>
  <si>
    <t>Digoxin Orion Semi</t>
  </si>
  <si>
    <t>0.125 mg</t>
  </si>
  <si>
    <t>168036</t>
  </si>
  <si>
    <t>Ramipril Hexal</t>
  </si>
  <si>
    <t>193721</t>
  </si>
  <si>
    <t>374157</t>
  </si>
  <si>
    <t>Deponit Nt</t>
  </si>
  <si>
    <t>374165</t>
  </si>
  <si>
    <t>374179</t>
  </si>
  <si>
    <t>374181</t>
  </si>
  <si>
    <t>374199</t>
  </si>
  <si>
    <t>383496</t>
  </si>
  <si>
    <t>384410</t>
  </si>
  <si>
    <t>390695</t>
  </si>
  <si>
    <t>402859</t>
  </si>
  <si>
    <t>403048</t>
  </si>
  <si>
    <t>408278</t>
  </si>
  <si>
    <t>Spesicor Dos</t>
  </si>
  <si>
    <t>420630</t>
  </si>
  <si>
    <t>Digoxin Orion Mite</t>
  </si>
  <si>
    <t>0.0625 mg</t>
  </si>
  <si>
    <t>421180</t>
  </si>
  <si>
    <t>422022</t>
  </si>
  <si>
    <t>Seloken</t>
  </si>
  <si>
    <t>422238</t>
  </si>
  <si>
    <t>Seloken Zoc</t>
  </si>
  <si>
    <t>422246</t>
  </si>
  <si>
    <t>422337</t>
  </si>
  <si>
    <t>426897</t>
  </si>
  <si>
    <t>Furosemide Accord</t>
  </si>
  <si>
    <t>5 x 25 ml</t>
  </si>
  <si>
    <t>427229</t>
  </si>
  <si>
    <t>Imdur</t>
  </si>
  <si>
    <t>429758</t>
  </si>
  <si>
    <t>432306</t>
  </si>
  <si>
    <t>Nitroglycerin Orifarm</t>
  </si>
  <si>
    <t>0.5 mg</t>
  </si>
  <si>
    <t>resoribletti</t>
  </si>
  <si>
    <t>436043</t>
  </si>
  <si>
    <t>450957</t>
  </si>
  <si>
    <t>10 x 1 ml</t>
  </si>
  <si>
    <t>451478</t>
  </si>
  <si>
    <t>Adrenalin Aguettant</t>
  </si>
  <si>
    <t>0.1 mg/ml</t>
  </si>
  <si>
    <t>injektioneste, liuos, esitäytetty ruisku</t>
  </si>
  <si>
    <t>10 x 10 ml</t>
  </si>
  <si>
    <t>453149</t>
  </si>
  <si>
    <t>Adrenalin Martindale Pharma</t>
  </si>
  <si>
    <t>25 mg</t>
  </si>
  <si>
    <t>462283</t>
  </si>
  <si>
    <t>465463</t>
  </si>
  <si>
    <t>467910</t>
  </si>
  <si>
    <t>Furesis</t>
  </si>
  <si>
    <t>467928</t>
  </si>
  <si>
    <t>472084</t>
  </si>
  <si>
    <t>472092</t>
  </si>
  <si>
    <t>475460</t>
  </si>
  <si>
    <t>Furosemid hameln</t>
  </si>
  <si>
    <t>10 x 25 ml</t>
  </si>
  <si>
    <t>476861</t>
  </si>
  <si>
    <t>476895</t>
  </si>
  <si>
    <t>C03AA03</t>
  </si>
  <si>
    <t>478669</t>
  </si>
  <si>
    <t>hydroklooritiatsidi</t>
  </si>
  <si>
    <t>Hydrex</t>
  </si>
  <si>
    <t>487713</t>
  </si>
  <si>
    <t>500389</t>
  </si>
  <si>
    <t>500454</t>
  </si>
  <si>
    <t>518833</t>
  </si>
  <si>
    <t>523105</t>
  </si>
  <si>
    <t>523379</t>
  </si>
  <si>
    <t>25 ml</t>
  </si>
  <si>
    <t>525154</t>
  </si>
  <si>
    <t>Hydrex Semi</t>
  </si>
  <si>
    <t>525162</t>
  </si>
  <si>
    <t>526474</t>
  </si>
  <si>
    <t>536797</t>
  </si>
  <si>
    <t>537944</t>
  </si>
  <si>
    <t>542579</t>
  </si>
  <si>
    <t>Metopocor</t>
  </si>
  <si>
    <t>543469</t>
  </si>
  <si>
    <t>556873</t>
  </si>
  <si>
    <t>1.25 mg</t>
  </si>
  <si>
    <t>567782</t>
  </si>
  <si>
    <t>Furosemide Norameda</t>
  </si>
  <si>
    <t>10 x 2 ml</t>
  </si>
  <si>
    <t>569228</t>
  </si>
  <si>
    <t>90 mg</t>
  </si>
  <si>
    <t>569269</t>
  </si>
  <si>
    <t>583181</t>
  </si>
  <si>
    <t>10 x 5 ml</t>
  </si>
  <si>
    <t>583187</t>
  </si>
  <si>
    <t>Ismox Depot</t>
  </si>
  <si>
    <t>592508</t>
  </si>
  <si>
    <t>596972</t>
  </si>
  <si>
    <t>Perlinganit</t>
  </si>
  <si>
    <t>599563</t>
  </si>
  <si>
    <t>A10AB05</t>
  </si>
  <si>
    <t>006102</t>
  </si>
  <si>
    <t>aspartinsuliini</t>
  </si>
  <si>
    <t>NovoRapid FlexPen</t>
  </si>
  <si>
    <t>100 U/ml</t>
  </si>
  <si>
    <t>injektioneste, liuos, esitäytetty kynä</t>
  </si>
  <si>
    <t>5 x 3 ml</t>
  </si>
  <si>
    <t>007523</t>
  </si>
  <si>
    <t>NovoRapid</t>
  </si>
  <si>
    <t>10 ml</t>
  </si>
  <si>
    <t>A10BA02</t>
  </si>
  <si>
    <t>010730</t>
  </si>
  <si>
    <t>metformiini</t>
  </si>
  <si>
    <t>Glucophage</t>
  </si>
  <si>
    <t>A10AC01</t>
  </si>
  <si>
    <t>013487</t>
  </si>
  <si>
    <t>ihmisinsuliini</t>
  </si>
  <si>
    <t>Protaphane Penfill</t>
  </si>
  <si>
    <t>100 IU/ml</t>
  </si>
  <si>
    <t>injektioneste, suspensio, sylinteriampulli</t>
  </si>
  <si>
    <t>013498</t>
  </si>
  <si>
    <t>Protaphane FlexPen</t>
  </si>
  <si>
    <t>injektioneste, suspensio, esitäytetty kynä</t>
  </si>
  <si>
    <t>A10AB01</t>
  </si>
  <si>
    <t>013509</t>
  </si>
  <si>
    <t>Actrapid Penfill</t>
  </si>
  <si>
    <t>injektioneste, liuos, sylinteriampulli</t>
  </si>
  <si>
    <t>A10AE05</t>
  </si>
  <si>
    <t>019718</t>
  </si>
  <si>
    <t>detemirinsuliini</t>
  </si>
  <si>
    <t>Levemir Penfill</t>
  </si>
  <si>
    <t>019758</t>
  </si>
  <si>
    <t>Levemir Flexpen</t>
  </si>
  <si>
    <t>A10AB06</t>
  </si>
  <si>
    <t>019777</t>
  </si>
  <si>
    <t>glulisinsuliini</t>
  </si>
  <si>
    <t>Apidra</t>
  </si>
  <si>
    <t>019814</t>
  </si>
  <si>
    <t>H02AB04</t>
  </si>
  <si>
    <t>026591</t>
  </si>
  <si>
    <t>metyyliprednisoloni</t>
  </si>
  <si>
    <t>Solomet Depot</t>
  </si>
  <si>
    <t>injektioneste, suspensio</t>
  </si>
  <si>
    <t>1 ml</t>
  </si>
  <si>
    <t>030252</t>
  </si>
  <si>
    <t>Metforem</t>
  </si>
  <si>
    <t>047890</t>
  </si>
  <si>
    <t>Metformin Zentiva</t>
  </si>
  <si>
    <t>H03AA01</t>
  </si>
  <si>
    <t>050084</t>
  </si>
  <si>
    <t>levotyroksiininatrium</t>
  </si>
  <si>
    <t>Medithyrox</t>
  </si>
  <si>
    <t>100 mikrog</t>
  </si>
  <si>
    <t>A10AB04</t>
  </si>
  <si>
    <t>058290</t>
  </si>
  <si>
    <t>lisproinsuliini</t>
  </si>
  <si>
    <t>Insulin Lispro Sanofi</t>
  </si>
  <si>
    <t>058780</t>
  </si>
  <si>
    <t>Metformin ratiopharm</t>
  </si>
  <si>
    <t>850 mg</t>
  </si>
  <si>
    <t>066518</t>
  </si>
  <si>
    <t>Fiasp Penfill</t>
  </si>
  <si>
    <t>H02AB06</t>
  </si>
  <si>
    <t>067710</t>
  </si>
  <si>
    <t>prednisoloni</t>
  </si>
  <si>
    <t>Prednisolon</t>
  </si>
  <si>
    <t>067728</t>
  </si>
  <si>
    <t>067736</t>
  </si>
  <si>
    <t>067744</t>
  </si>
  <si>
    <t>076743</t>
  </si>
  <si>
    <t>150 mikrog</t>
  </si>
  <si>
    <t>A10AE04</t>
  </si>
  <si>
    <t>078623</t>
  </si>
  <si>
    <t>glargininsuliini</t>
  </si>
  <si>
    <t>Lantus Solostar</t>
  </si>
  <si>
    <t>078632</t>
  </si>
  <si>
    <t>Apidra Solostar</t>
  </si>
  <si>
    <t>088595</t>
  </si>
  <si>
    <t>090456</t>
  </si>
  <si>
    <t>Lantus</t>
  </si>
  <si>
    <t>093948</t>
  </si>
  <si>
    <t>NovoRapid Penfill</t>
  </si>
  <si>
    <t>094310</t>
  </si>
  <si>
    <t>095855</t>
  </si>
  <si>
    <t>62 mikrog</t>
  </si>
  <si>
    <t>101689</t>
  </si>
  <si>
    <t>Metformin Vitabalans</t>
  </si>
  <si>
    <t>107484</t>
  </si>
  <si>
    <t>Metformin STADA</t>
  </si>
  <si>
    <t>110313</t>
  </si>
  <si>
    <t>Insulin aspart Sanofi</t>
  </si>
  <si>
    <t>111245</t>
  </si>
  <si>
    <t>Medrol</t>
  </si>
  <si>
    <t>32 mg</t>
  </si>
  <si>
    <t>114901</t>
  </si>
  <si>
    <t>Metformin Medical Valley</t>
  </si>
  <si>
    <t>117084</t>
  </si>
  <si>
    <t>117729</t>
  </si>
  <si>
    <t>4 mg</t>
  </si>
  <si>
    <t>118106</t>
  </si>
  <si>
    <t>Liprolog KwikPen</t>
  </si>
  <si>
    <t>200 U/ml</t>
  </si>
  <si>
    <t>119953</t>
  </si>
  <si>
    <t>Solu-Medrol</t>
  </si>
  <si>
    <t>40 mg + 1 ml</t>
  </si>
  <si>
    <t>138421</t>
  </si>
  <si>
    <t>ABASAGLAR</t>
  </si>
  <si>
    <t>139082</t>
  </si>
  <si>
    <t>A10AE06</t>
  </si>
  <si>
    <t>152543</t>
  </si>
  <si>
    <t>degludekinsuliini</t>
  </si>
  <si>
    <t>159103</t>
  </si>
  <si>
    <t>165713</t>
  </si>
  <si>
    <t>Liprolog</t>
  </si>
  <si>
    <t>165824</t>
  </si>
  <si>
    <t>166377</t>
  </si>
  <si>
    <t>168299</t>
  </si>
  <si>
    <t>178981</t>
  </si>
  <si>
    <t>Fiasp PumpCart</t>
  </si>
  <si>
    <t>5 x 1.6 ml</t>
  </si>
  <si>
    <t>180719</t>
  </si>
  <si>
    <t>1 g + 15.6 ml</t>
  </si>
  <si>
    <t>185585</t>
  </si>
  <si>
    <t>189514</t>
  </si>
  <si>
    <t>Depo-Medrol</t>
  </si>
  <si>
    <t>2 ml</t>
  </si>
  <si>
    <t>189522</t>
  </si>
  <si>
    <t>193086</t>
  </si>
  <si>
    <t>Thyroxin</t>
  </si>
  <si>
    <t>25 mikrog</t>
  </si>
  <si>
    <t>193102</t>
  </si>
  <si>
    <t>197338</t>
  </si>
  <si>
    <t>371722</t>
  </si>
  <si>
    <t>373032</t>
  </si>
  <si>
    <t>Di-Adreson F Aquosum</t>
  </si>
  <si>
    <t>10 x 25 mg</t>
  </si>
  <si>
    <t>373566</t>
  </si>
  <si>
    <t>374231</t>
  </si>
  <si>
    <t>378003</t>
  </si>
  <si>
    <t>3 x 3 ml</t>
  </si>
  <si>
    <t>386693</t>
  </si>
  <si>
    <t>175 mikrog</t>
  </si>
  <si>
    <t>390116</t>
  </si>
  <si>
    <t>500 mg + 7.8 ml</t>
  </si>
  <si>
    <t>390128</t>
  </si>
  <si>
    <t>390461</t>
  </si>
  <si>
    <t>125 mikrog</t>
  </si>
  <si>
    <t>395673</t>
  </si>
  <si>
    <t>Oramet</t>
  </si>
  <si>
    <t>409929</t>
  </si>
  <si>
    <t>50 mikrog</t>
  </si>
  <si>
    <t>435387</t>
  </si>
  <si>
    <t>Fiasp FlexTouch</t>
  </si>
  <si>
    <t>438486</t>
  </si>
  <si>
    <t>442364</t>
  </si>
  <si>
    <t>447486</t>
  </si>
  <si>
    <t>137 mikrog</t>
  </si>
  <si>
    <t>448060</t>
  </si>
  <si>
    <t>ABASAGLAR KwikPen</t>
  </si>
  <si>
    <t>450416</t>
  </si>
  <si>
    <t>451991</t>
  </si>
  <si>
    <t>2 x (5 x 3 ml)</t>
  </si>
  <si>
    <t>453125</t>
  </si>
  <si>
    <t>16 mg</t>
  </si>
  <si>
    <t>453644</t>
  </si>
  <si>
    <t>455440</t>
  </si>
  <si>
    <t>463420</t>
  </si>
  <si>
    <t>112 mikrog</t>
  </si>
  <si>
    <t>467931</t>
  </si>
  <si>
    <t>NovoRapid PumpCart</t>
  </si>
  <si>
    <t>471557</t>
  </si>
  <si>
    <t>472559</t>
  </si>
  <si>
    <t>Fiasp</t>
  </si>
  <si>
    <t>475703</t>
  </si>
  <si>
    <t>479186</t>
  </si>
  <si>
    <t>Toujeo Solostar</t>
  </si>
  <si>
    <t>300 U/ml</t>
  </si>
  <si>
    <t>5 x 1.5 ml</t>
  </si>
  <si>
    <t>481684</t>
  </si>
  <si>
    <t>Solomet</t>
  </si>
  <si>
    <t>483100</t>
  </si>
  <si>
    <t>75 mikrog</t>
  </si>
  <si>
    <t>498818</t>
  </si>
  <si>
    <t>125 mg + 2 ml</t>
  </si>
  <si>
    <t>511632</t>
  </si>
  <si>
    <t>515526</t>
  </si>
  <si>
    <t>517586</t>
  </si>
  <si>
    <t>525724</t>
  </si>
  <si>
    <t>544210</t>
  </si>
  <si>
    <t>Liprolog Junior KwikPen</t>
  </si>
  <si>
    <t>544891</t>
  </si>
  <si>
    <t>550407</t>
  </si>
  <si>
    <t>557827</t>
  </si>
  <si>
    <t>560758</t>
  </si>
  <si>
    <t>13 mikrog</t>
  </si>
  <si>
    <t>566683</t>
  </si>
  <si>
    <t>566947</t>
  </si>
  <si>
    <t>572499</t>
  </si>
  <si>
    <t>Insuman Infusat</t>
  </si>
  <si>
    <t>3 x 10 ml</t>
  </si>
  <si>
    <t>577406</t>
  </si>
  <si>
    <t>Toujeo Doublestar</t>
  </si>
  <si>
    <t>586726</t>
  </si>
  <si>
    <t>592937</t>
  </si>
  <si>
    <t>200 mikrog</t>
  </si>
  <si>
    <t>594060</t>
  </si>
  <si>
    <t>88 mikrog</t>
  </si>
  <si>
    <t>N02AA05</t>
  </si>
  <si>
    <t>003449</t>
  </si>
  <si>
    <t>oksikodoni</t>
  </si>
  <si>
    <t>Oxynorm</t>
  </si>
  <si>
    <t>oraaliliuos</t>
  </si>
  <si>
    <t>120 ml</t>
  </si>
  <si>
    <t>003485</t>
  </si>
  <si>
    <t>N02BE01</t>
  </si>
  <si>
    <t>004524</t>
  </si>
  <si>
    <t>parasetamoli</t>
  </si>
  <si>
    <t>Panadol Zapp</t>
  </si>
  <si>
    <t>004795</t>
  </si>
  <si>
    <t>005088</t>
  </si>
  <si>
    <t>M01AE01</t>
  </si>
  <si>
    <t>005244</t>
  </si>
  <si>
    <t>ibuprofeeni</t>
  </si>
  <si>
    <t>Ibumax</t>
  </si>
  <si>
    <t>005255</t>
  </si>
  <si>
    <t>006181</t>
  </si>
  <si>
    <t>Ibutabs</t>
  </si>
  <si>
    <t>006244</t>
  </si>
  <si>
    <t>006255</t>
  </si>
  <si>
    <t>008259</t>
  </si>
  <si>
    <t>Panadol Extend</t>
  </si>
  <si>
    <t>665 mg</t>
  </si>
  <si>
    <t>008777</t>
  </si>
  <si>
    <t>Paracetamol-Ratiopharm</t>
  </si>
  <si>
    <t>008970</t>
  </si>
  <si>
    <t>Pamol F</t>
  </si>
  <si>
    <t>dispergoituva tabletti</t>
  </si>
  <si>
    <t>009154</t>
  </si>
  <si>
    <t>009323</t>
  </si>
  <si>
    <t>009334</t>
  </si>
  <si>
    <t>tabletti, suussa hajoava</t>
  </si>
  <si>
    <t>013094</t>
  </si>
  <si>
    <t>Ibuxin</t>
  </si>
  <si>
    <t>013615</t>
  </si>
  <si>
    <t>014365</t>
  </si>
  <si>
    <t>014597</t>
  </si>
  <si>
    <t>N02BA01</t>
  </si>
  <si>
    <t>015015</t>
  </si>
  <si>
    <t>asetyylisalisyylihappo</t>
  </si>
  <si>
    <t>Aspirin Zipp</t>
  </si>
  <si>
    <t>rakeet</t>
  </si>
  <si>
    <t>016826</t>
  </si>
  <si>
    <t>Pamol</t>
  </si>
  <si>
    <t>016906</t>
  </si>
  <si>
    <t>018999</t>
  </si>
  <si>
    <t>Paramax Rap</t>
  </si>
  <si>
    <t>N02AJ06</t>
  </si>
  <si>
    <t>019114</t>
  </si>
  <si>
    <t>kodeiini ja parasetamoli</t>
  </si>
  <si>
    <t>Paramax-Cod</t>
  </si>
  <si>
    <t>500 mg / 30 mg</t>
  </si>
  <si>
    <t>019258</t>
  </si>
  <si>
    <t>019288</t>
  </si>
  <si>
    <t>019302</t>
  </si>
  <si>
    <t>019467</t>
  </si>
  <si>
    <t>020121</t>
  </si>
  <si>
    <t>020381</t>
  </si>
  <si>
    <t>020392</t>
  </si>
  <si>
    <t>022119</t>
  </si>
  <si>
    <t>5 x 1 ml</t>
  </si>
  <si>
    <t>N02AA01</t>
  </si>
  <si>
    <t>026181</t>
  </si>
  <si>
    <t>morfiini</t>
  </si>
  <si>
    <t>Oramorph</t>
  </si>
  <si>
    <t>20 mg/ml</t>
  </si>
  <si>
    <t>20 ml</t>
  </si>
  <si>
    <t>026192</t>
  </si>
  <si>
    <t>026654</t>
  </si>
  <si>
    <t>Paracetamol Accord</t>
  </si>
  <si>
    <t>poretabletti</t>
  </si>
  <si>
    <t>034048</t>
  </si>
  <si>
    <t>Oxycodone Orifarm</t>
  </si>
  <si>
    <t>035005</t>
  </si>
  <si>
    <t>Burana</t>
  </si>
  <si>
    <t>037199</t>
  </si>
  <si>
    <t>24 mg/ml</t>
  </si>
  <si>
    <t>041405</t>
  </si>
  <si>
    <t>200 ml</t>
  </si>
  <si>
    <t>042150</t>
  </si>
  <si>
    <t>Aspirin</t>
  </si>
  <si>
    <t>043679</t>
  </si>
  <si>
    <t>Ibusal</t>
  </si>
  <si>
    <t>045643</t>
  </si>
  <si>
    <t>4 x 10</t>
  </si>
  <si>
    <t>049134</t>
  </si>
  <si>
    <t>Panadol</t>
  </si>
  <si>
    <t>051388</t>
  </si>
  <si>
    <t>Oxyratio</t>
  </si>
  <si>
    <t>054335</t>
  </si>
  <si>
    <t>Oxyratio Depot</t>
  </si>
  <si>
    <t>057965</t>
  </si>
  <si>
    <t>063233</t>
  </si>
  <si>
    <t>063242</t>
  </si>
  <si>
    <t>069078</t>
  </si>
  <si>
    <t>Morphin</t>
  </si>
  <si>
    <t>069087</t>
  </si>
  <si>
    <t>25 x 1 ml</t>
  </si>
  <si>
    <t>070009</t>
  </si>
  <si>
    <t>070158</t>
  </si>
  <si>
    <t>070745</t>
  </si>
  <si>
    <t>071195</t>
  </si>
  <si>
    <t>Para-Tabs</t>
  </si>
  <si>
    <t>071922</t>
  </si>
  <si>
    <t>Oxycorion Depot</t>
  </si>
  <si>
    <t>072622</t>
  </si>
  <si>
    <t>Oxycodone Stada</t>
  </si>
  <si>
    <t>074477</t>
  </si>
  <si>
    <t>083470</t>
  </si>
  <si>
    <t>Burana Slow</t>
  </si>
  <si>
    <t>083520</t>
  </si>
  <si>
    <t>Paramax Forte</t>
  </si>
  <si>
    <t>083531</t>
  </si>
  <si>
    <t>083544</t>
  </si>
  <si>
    <t>085987</t>
  </si>
  <si>
    <t>Paracetamol Ratiopharm</t>
  </si>
  <si>
    <t>086420</t>
  </si>
  <si>
    <t>089648</t>
  </si>
  <si>
    <t>Paracetamol B. Braun</t>
  </si>
  <si>
    <t>093021</t>
  </si>
  <si>
    <t>Panacod</t>
  </si>
  <si>
    <t>093047</t>
  </si>
  <si>
    <t>098681</t>
  </si>
  <si>
    <t>100774</t>
  </si>
  <si>
    <t>104826</t>
  </si>
  <si>
    <t>Paracetamol KRKA</t>
  </si>
  <si>
    <t>105459</t>
  </si>
  <si>
    <t>108221</t>
  </si>
  <si>
    <t>112486</t>
  </si>
  <si>
    <t>Paramax Junior</t>
  </si>
  <si>
    <t>115516</t>
  </si>
  <si>
    <t>116979</t>
  </si>
  <si>
    <t>117622</t>
  </si>
  <si>
    <t>117648</t>
  </si>
  <si>
    <t>117655</t>
  </si>
  <si>
    <t>122977</t>
  </si>
  <si>
    <t>124215</t>
  </si>
  <si>
    <t>Ibuver</t>
  </si>
  <si>
    <t>130972</t>
  </si>
  <si>
    <t>Ibuxin-Caps</t>
  </si>
  <si>
    <t>kapseli, pehmeä</t>
  </si>
  <si>
    <t>131605</t>
  </si>
  <si>
    <t>Oxanest</t>
  </si>
  <si>
    <t>131741</t>
  </si>
  <si>
    <t>132864</t>
  </si>
  <si>
    <t>134353</t>
  </si>
  <si>
    <t>peräpuikko</t>
  </si>
  <si>
    <t>136618</t>
  </si>
  <si>
    <t>137914</t>
  </si>
  <si>
    <t>N02AJ08</t>
  </si>
  <si>
    <t>138537</t>
  </si>
  <si>
    <t>kodeiini ja ibuprofeeni</t>
  </si>
  <si>
    <t>Ardinex</t>
  </si>
  <si>
    <t>200 mg / 30 mg</t>
  </si>
  <si>
    <t>138743</t>
  </si>
  <si>
    <t>138757</t>
  </si>
  <si>
    <t>140230</t>
  </si>
  <si>
    <t>Ibuprofen B. Braun</t>
  </si>
  <si>
    <t>140917</t>
  </si>
  <si>
    <t>Burana-Caps</t>
  </si>
  <si>
    <t>140940</t>
  </si>
  <si>
    <t>140997</t>
  </si>
  <si>
    <t>141019</t>
  </si>
  <si>
    <t>143163</t>
  </si>
  <si>
    <t>145297</t>
  </si>
  <si>
    <t>145330</t>
  </si>
  <si>
    <t>146526</t>
  </si>
  <si>
    <t>Oxycodone Vitabalans</t>
  </si>
  <si>
    <t>152656</t>
  </si>
  <si>
    <t>155494</t>
  </si>
  <si>
    <t>163088</t>
  </si>
  <si>
    <t>163667</t>
  </si>
  <si>
    <t>163675</t>
  </si>
  <si>
    <t>Paracetamol Fresenius Kabi</t>
  </si>
  <si>
    <t>166167</t>
  </si>
  <si>
    <t>Oxycontin Depot</t>
  </si>
  <si>
    <t>169264</t>
  </si>
  <si>
    <t>169275</t>
  </si>
  <si>
    <t>175968</t>
  </si>
  <si>
    <t>175992</t>
  </si>
  <si>
    <t>176073</t>
  </si>
  <si>
    <t>176085</t>
  </si>
  <si>
    <t>185329</t>
  </si>
  <si>
    <t>Paraceon</t>
  </si>
  <si>
    <t>186159</t>
  </si>
  <si>
    <t>196766</t>
  </si>
  <si>
    <t>196774</t>
  </si>
  <si>
    <t>371320</t>
  </si>
  <si>
    <t>383992</t>
  </si>
  <si>
    <t>Panadol Forte</t>
  </si>
  <si>
    <t>385824</t>
  </si>
  <si>
    <t>Molnex</t>
  </si>
  <si>
    <t>388206</t>
  </si>
  <si>
    <t>395126</t>
  </si>
  <si>
    <t>395218</t>
  </si>
  <si>
    <t>400 mg / 30 mg</t>
  </si>
  <si>
    <t>395609</t>
  </si>
  <si>
    <t>397302</t>
  </si>
  <si>
    <t>Panadol Pore</t>
  </si>
  <si>
    <t>398148</t>
  </si>
  <si>
    <t>Ibuprofen Farmalider</t>
  </si>
  <si>
    <t>401886</t>
  </si>
  <si>
    <t>405069</t>
  </si>
  <si>
    <t>405498</t>
  </si>
  <si>
    <t>408227</t>
  </si>
  <si>
    <t>413133</t>
  </si>
  <si>
    <t>418361</t>
  </si>
  <si>
    <t>425959</t>
  </si>
  <si>
    <t>425967</t>
  </si>
  <si>
    <t>425975</t>
  </si>
  <si>
    <t>427744</t>
  </si>
  <si>
    <t>430547</t>
  </si>
  <si>
    <t>432881</t>
  </si>
  <si>
    <t>434051</t>
  </si>
  <si>
    <t>434811</t>
  </si>
  <si>
    <t>434993</t>
  </si>
  <si>
    <t>436162</t>
  </si>
  <si>
    <t>440389</t>
  </si>
  <si>
    <t>445824</t>
  </si>
  <si>
    <t>446238</t>
  </si>
  <si>
    <t>jauhe</t>
  </si>
  <si>
    <t>449174</t>
  </si>
  <si>
    <t>Panadol Hot</t>
  </si>
  <si>
    <t>jauhe oraaliliuosta varten</t>
  </si>
  <si>
    <t>purukapseli, pehmeä</t>
  </si>
  <si>
    <t>456043</t>
  </si>
  <si>
    <t>456368</t>
  </si>
  <si>
    <t>456529</t>
  </si>
  <si>
    <t>460133</t>
  </si>
  <si>
    <t>80 mg</t>
  </si>
  <si>
    <t>471268</t>
  </si>
  <si>
    <t>Disperin</t>
  </si>
  <si>
    <t>471284</t>
  </si>
  <si>
    <t>477025</t>
  </si>
  <si>
    <t>481305</t>
  </si>
  <si>
    <t>483541</t>
  </si>
  <si>
    <t>Burana mustaherukka</t>
  </si>
  <si>
    <t>jauhe oraaliliuosta varten, annospussi</t>
  </si>
  <si>
    <t>484944</t>
  </si>
  <si>
    <t>487567</t>
  </si>
  <si>
    <t>Oxycodone Abboxia</t>
  </si>
  <si>
    <t>502182</t>
  </si>
  <si>
    <t>502735</t>
  </si>
  <si>
    <t>503206</t>
  </si>
  <si>
    <t>503831</t>
  </si>
  <si>
    <t>507401</t>
  </si>
  <si>
    <t>510281</t>
  </si>
  <si>
    <t>513323</t>
  </si>
  <si>
    <t>514961</t>
  </si>
  <si>
    <t>516003</t>
  </si>
  <si>
    <t>517770</t>
  </si>
  <si>
    <t>Oxycodone Kalceks</t>
  </si>
  <si>
    <t>519580</t>
  </si>
  <si>
    <t>524956</t>
  </si>
  <si>
    <t>529016</t>
  </si>
  <si>
    <t>Ibumetin</t>
  </si>
  <si>
    <t>531106</t>
  </si>
  <si>
    <t>533406</t>
  </si>
  <si>
    <t>533538</t>
  </si>
  <si>
    <t>533832</t>
  </si>
  <si>
    <t>534415</t>
  </si>
  <si>
    <t>534676</t>
  </si>
  <si>
    <t>537347</t>
  </si>
  <si>
    <t>538406</t>
  </si>
  <si>
    <t>540744</t>
  </si>
  <si>
    <t>544848</t>
  </si>
  <si>
    <t>546176</t>
  </si>
  <si>
    <t>546192</t>
  </si>
  <si>
    <t>548326</t>
  </si>
  <si>
    <t>Ibuxin rapid</t>
  </si>
  <si>
    <t>550744</t>
  </si>
  <si>
    <t>552190</t>
  </si>
  <si>
    <t>552208</t>
  </si>
  <si>
    <t>555666</t>
  </si>
  <si>
    <t>557173</t>
  </si>
  <si>
    <t>562387</t>
  </si>
  <si>
    <t>563126</t>
  </si>
  <si>
    <t>565965</t>
  </si>
  <si>
    <t>566544</t>
  </si>
  <si>
    <t>569650</t>
  </si>
  <si>
    <t>573801</t>
  </si>
  <si>
    <t>583343</t>
  </si>
  <si>
    <t>583638</t>
  </si>
  <si>
    <t>591230</t>
  </si>
  <si>
    <t>591305</t>
  </si>
  <si>
    <t>591443</t>
  </si>
  <si>
    <t>594776</t>
  </si>
  <si>
    <t>598499</t>
  </si>
  <si>
    <t>N01AX10</t>
  </si>
  <si>
    <t>001927</t>
  </si>
  <si>
    <t>propofoli</t>
  </si>
  <si>
    <t>Propofol-Lipuro</t>
  </si>
  <si>
    <t>injektio/infuusioneste, emulsio</t>
  </si>
  <si>
    <t>N01AH01</t>
  </si>
  <si>
    <t>007007</t>
  </si>
  <si>
    <t>fentanyyli</t>
  </si>
  <si>
    <t>Fentanyl Hameln</t>
  </si>
  <si>
    <t>50 mikrog/ml</t>
  </si>
  <si>
    <t>007016</t>
  </si>
  <si>
    <t>N01AB08</t>
  </si>
  <si>
    <t>007462</t>
  </si>
  <si>
    <t>sevofluraani</t>
  </si>
  <si>
    <t>Sevorane</t>
  </si>
  <si>
    <t>inhalaatiohöyry, neste</t>
  </si>
  <si>
    <t>016060</t>
  </si>
  <si>
    <t>016102</t>
  </si>
  <si>
    <t>021756</t>
  </si>
  <si>
    <t>Propolipid</t>
  </si>
  <si>
    <t>023608</t>
  </si>
  <si>
    <t>Sevofluran Baxter</t>
  </si>
  <si>
    <t>6 x 250 ml</t>
  </si>
  <si>
    <t>N01BB01</t>
  </si>
  <si>
    <t>033910</t>
  </si>
  <si>
    <t>bupivakaiini</t>
  </si>
  <si>
    <t>Bicain Pond Spinal</t>
  </si>
  <si>
    <t>033928</t>
  </si>
  <si>
    <t>Bicain Spinal</t>
  </si>
  <si>
    <t>N01AX03</t>
  </si>
  <si>
    <t>048324</t>
  </si>
  <si>
    <t>ketamiini</t>
  </si>
  <si>
    <t>Ketamin Abcur</t>
  </si>
  <si>
    <t>N01BB02</t>
  </si>
  <si>
    <t>069156</t>
  </si>
  <si>
    <t>lidokaiini</t>
  </si>
  <si>
    <t>Instillido</t>
  </si>
  <si>
    <t>geeli</t>
  </si>
  <si>
    <t>10 x 11 ml</t>
  </si>
  <si>
    <t>089063</t>
  </si>
  <si>
    <t>Fentanyl Kalceks</t>
  </si>
  <si>
    <t>M03AC09</t>
  </si>
  <si>
    <t>rokuroniumbromidi</t>
  </si>
  <si>
    <t>100452</t>
  </si>
  <si>
    <t>EXPAREL liposomal</t>
  </si>
  <si>
    <t>266 mg / 20 ml</t>
  </si>
  <si>
    <t>depotinjektioneste, dispersio</t>
  </si>
  <si>
    <t>10 x 20 ml</t>
  </si>
  <si>
    <t>109007</t>
  </si>
  <si>
    <t>Profast</t>
  </si>
  <si>
    <t>N07AA51</t>
  </si>
  <si>
    <t>113993</t>
  </si>
  <si>
    <t>neostigmiini, yhdistelmävalmisteet</t>
  </si>
  <si>
    <t>Robinul-Neostigmin</t>
  </si>
  <si>
    <t>0.5 mg/ml + 2.5 mg/ml</t>
  </si>
  <si>
    <t>M03AB01</t>
  </si>
  <si>
    <t>117670</t>
  </si>
  <si>
    <t>suksametoni</t>
  </si>
  <si>
    <t>Suxamethonium chloride Panpharma</t>
  </si>
  <si>
    <t>127091</t>
  </si>
  <si>
    <t>127633</t>
  </si>
  <si>
    <t>Suxamethonium Ethypharm</t>
  </si>
  <si>
    <t>129868</t>
  </si>
  <si>
    <t>Suxamethonium Aguettant</t>
  </si>
  <si>
    <t>A03BA01</t>
  </si>
  <si>
    <t>130756</t>
  </si>
  <si>
    <t>atropiini</t>
  </si>
  <si>
    <t>Atropine Accord</t>
  </si>
  <si>
    <t>138904</t>
  </si>
  <si>
    <t>Sukolin</t>
  </si>
  <si>
    <t>157229</t>
  </si>
  <si>
    <t>158401</t>
  </si>
  <si>
    <t>159789</t>
  </si>
  <si>
    <t>Lidbree</t>
  </si>
  <si>
    <t>42 mg/ml</t>
  </si>
  <si>
    <t>geeli kohtuun</t>
  </si>
  <si>
    <t>164966</t>
  </si>
  <si>
    <t>Rocuronium Fresenius Kabi</t>
  </si>
  <si>
    <t>169988</t>
  </si>
  <si>
    <t>Atropin</t>
  </si>
  <si>
    <t>192051</t>
  </si>
  <si>
    <t>193318</t>
  </si>
  <si>
    <t>Glycostigmin</t>
  </si>
  <si>
    <t>197848</t>
  </si>
  <si>
    <t>Xylocain</t>
  </si>
  <si>
    <t>20 mg/g</t>
  </si>
  <si>
    <t>10 x 10 g</t>
  </si>
  <si>
    <t>370482</t>
  </si>
  <si>
    <t>Hevicain Spinal Tung</t>
  </si>
  <si>
    <t>376846</t>
  </si>
  <si>
    <t>Lidokain Aguettant</t>
  </si>
  <si>
    <t>391730</t>
  </si>
  <si>
    <t>sumute iholle, liuos</t>
  </si>
  <si>
    <t>432520</t>
  </si>
  <si>
    <t>438251</t>
  </si>
  <si>
    <t>Lidocaine Baxter</t>
  </si>
  <si>
    <t>448144</t>
  </si>
  <si>
    <t>Copneg</t>
  </si>
  <si>
    <t>449739</t>
  </si>
  <si>
    <t>453385</t>
  </si>
  <si>
    <t>454804</t>
  </si>
  <si>
    <t>5 ml</t>
  </si>
  <si>
    <t>470655</t>
  </si>
  <si>
    <t>472915</t>
  </si>
  <si>
    <t>498252</t>
  </si>
  <si>
    <t>10 x 6 ml</t>
  </si>
  <si>
    <t>509751</t>
  </si>
  <si>
    <t>518135</t>
  </si>
  <si>
    <t>133 mg / 10 ml</t>
  </si>
  <si>
    <t>520279</t>
  </si>
  <si>
    <t>529174</t>
  </si>
  <si>
    <t>Atropin Aguettant</t>
  </si>
  <si>
    <t>0.2 mg/ml</t>
  </si>
  <si>
    <t>530963</t>
  </si>
  <si>
    <t>Fentanyl</t>
  </si>
  <si>
    <t>539642</t>
  </si>
  <si>
    <t>546386</t>
  </si>
  <si>
    <t>Pankaine Spinal Tung</t>
  </si>
  <si>
    <t>547466</t>
  </si>
  <si>
    <t>571031</t>
  </si>
  <si>
    <t>573111</t>
  </si>
  <si>
    <t>578864</t>
  </si>
  <si>
    <t>581219</t>
  </si>
  <si>
    <t>581377</t>
  </si>
  <si>
    <t>592476</t>
  </si>
  <si>
    <t>Rocuronium B. Braun</t>
  </si>
  <si>
    <t>20 x 5 ml</t>
  </si>
  <si>
    <t>596557</t>
  </si>
  <si>
    <t>J06BA02</t>
  </si>
  <si>
    <t>034401</t>
  </si>
  <si>
    <t>ihmisen normaali immunoglobuliini intravaskulaariseen käyttöön</t>
  </si>
  <si>
    <t>Privigen</t>
  </si>
  <si>
    <t>037992</t>
  </si>
  <si>
    <t>Octagam</t>
  </si>
  <si>
    <t>300 ml</t>
  </si>
  <si>
    <t>049902</t>
  </si>
  <si>
    <t>Kiovig</t>
  </si>
  <si>
    <t>049913</t>
  </si>
  <si>
    <t>049925</t>
  </si>
  <si>
    <t>049936</t>
  </si>
  <si>
    <t>049947</t>
  </si>
  <si>
    <t>096627</t>
  </si>
  <si>
    <t>Nanogam</t>
  </si>
  <si>
    <t>J07BC01</t>
  </si>
  <si>
    <t>108328</t>
  </si>
  <si>
    <t>hepatiitti B, puhdistettu antigeeni</t>
  </si>
  <si>
    <t>Engerix-B</t>
  </si>
  <si>
    <t>20 mikrog/ml</t>
  </si>
  <si>
    <t>113606</t>
  </si>
  <si>
    <t>HBVAXPRO</t>
  </si>
  <si>
    <t>10 mikrog</t>
  </si>
  <si>
    <t>injektioneste, suspensio, esitäytetty ruisku</t>
  </si>
  <si>
    <t>126684</t>
  </si>
  <si>
    <t>126695</t>
  </si>
  <si>
    <t>126707</t>
  </si>
  <si>
    <t>A07BA01</t>
  </si>
  <si>
    <t>132811</t>
  </si>
  <si>
    <t>lääkehiili</t>
  </si>
  <si>
    <t>Carbo Medicinalis</t>
  </si>
  <si>
    <t>157995</t>
  </si>
  <si>
    <t>158007</t>
  </si>
  <si>
    <t>158018</t>
  </si>
  <si>
    <t>158040</t>
  </si>
  <si>
    <t>176559</t>
  </si>
  <si>
    <t>Gamunex</t>
  </si>
  <si>
    <t>179651</t>
  </si>
  <si>
    <t>J07BG01</t>
  </si>
  <si>
    <t>187817</t>
  </si>
  <si>
    <t>vesikauhurokote, inaktivoitu (koko virus)</t>
  </si>
  <si>
    <t>Verorab</t>
  </si>
  <si>
    <t>injektiokuiva-aine ja liuotin, suspensiota varten</t>
  </si>
  <si>
    <t>3.25 IU + 0.5 ml</t>
  </si>
  <si>
    <t>396162</t>
  </si>
  <si>
    <t>452480</t>
  </si>
  <si>
    <t>460105</t>
  </si>
  <si>
    <t>466292</t>
  </si>
  <si>
    <t>Carbomix</t>
  </si>
  <si>
    <t>J07BC02</t>
  </si>
  <si>
    <t>inaktivoitu hepatiitti A -rokote (koko virus)</t>
  </si>
  <si>
    <t>Havrix</t>
  </si>
  <si>
    <t>1440 ELISA U/ml</t>
  </si>
  <si>
    <t>476747</t>
  </si>
  <si>
    <t>488918</t>
  </si>
  <si>
    <t>517785</t>
  </si>
  <si>
    <t>528518</t>
  </si>
  <si>
    <t>544385</t>
  </si>
  <si>
    <t>559161</t>
  </si>
  <si>
    <t>Gammagard S/D</t>
  </si>
  <si>
    <t>infuusiokuiva-aine ja liuotin, liuosta varten</t>
  </si>
  <si>
    <t>5 g + 96 ml</t>
  </si>
  <si>
    <t>559187</t>
  </si>
  <si>
    <t>10 g + 192 ml</t>
  </si>
  <si>
    <t>562577</t>
  </si>
  <si>
    <t>577162</t>
  </si>
  <si>
    <t>583535</t>
  </si>
  <si>
    <t>585869</t>
  </si>
  <si>
    <t>R03BA02</t>
  </si>
  <si>
    <t>018977</t>
  </si>
  <si>
    <t>budesonidi</t>
  </si>
  <si>
    <t>Budesonid Easyhaler</t>
  </si>
  <si>
    <t>100 mikrog/annos</t>
  </si>
  <si>
    <t>inhalaatiojauhe</t>
  </si>
  <si>
    <t>200 annosta</t>
  </si>
  <si>
    <t>019179</t>
  </si>
  <si>
    <t>019189</t>
  </si>
  <si>
    <t>200 mikrog/annos</t>
  </si>
  <si>
    <t>019200</t>
  </si>
  <si>
    <t>019222</t>
  </si>
  <si>
    <t>400 mikrog/annos</t>
  </si>
  <si>
    <t>100 annosta</t>
  </si>
  <si>
    <t>019233</t>
  </si>
  <si>
    <t>R03BA05</t>
  </si>
  <si>
    <t>flutikasoni</t>
  </si>
  <si>
    <t>Flixotide Diskus</t>
  </si>
  <si>
    <t>250 mikrog/annos</t>
  </si>
  <si>
    <t>inhalaatiojauhe, annosteltu</t>
  </si>
  <si>
    <t>60 annosta</t>
  </si>
  <si>
    <t>R03AC02</t>
  </si>
  <si>
    <t>059378</t>
  </si>
  <si>
    <t>salbutamoli</t>
  </si>
  <si>
    <t>Ventoline</t>
  </si>
  <si>
    <t>082685</t>
  </si>
  <si>
    <t>082719</t>
  </si>
  <si>
    <t>500 mikrog/annos</t>
  </si>
  <si>
    <t>085407</t>
  </si>
  <si>
    <t>20 x 2.5 ml</t>
  </si>
  <si>
    <t>095767</t>
  </si>
  <si>
    <t>Budesonide Teva</t>
  </si>
  <si>
    <t>0.5 mg/ml</t>
  </si>
  <si>
    <t>sumutinsuspensio</t>
  </si>
  <si>
    <t>20 x 2 ml</t>
  </si>
  <si>
    <t>106070</t>
  </si>
  <si>
    <t>Buventol Easyhaler</t>
  </si>
  <si>
    <t>106088</t>
  </si>
  <si>
    <t>106104</t>
  </si>
  <si>
    <t>106120</t>
  </si>
  <si>
    <t>R03AC12</t>
  </si>
  <si>
    <t>115931</t>
  </si>
  <si>
    <t>salmeteroli</t>
  </si>
  <si>
    <t>Serevent Diskus</t>
  </si>
  <si>
    <t>50 mikrog/annos</t>
  </si>
  <si>
    <t>121277</t>
  </si>
  <si>
    <t>Pulmicort Turbuhaler</t>
  </si>
  <si>
    <t>124347</t>
  </si>
  <si>
    <t>Ventoline Diskus</t>
  </si>
  <si>
    <t>125587</t>
  </si>
  <si>
    <t>Airomir</t>
  </si>
  <si>
    <t>0.1 mg/annos</t>
  </si>
  <si>
    <t>inhalaatiosumute, suspensio</t>
  </si>
  <si>
    <t>131601</t>
  </si>
  <si>
    <t>Budesonide Stada</t>
  </si>
  <si>
    <t>0.25 mg/ml</t>
  </si>
  <si>
    <t>135434</t>
  </si>
  <si>
    <t>393287</t>
  </si>
  <si>
    <t>Airomir Autohaler</t>
  </si>
  <si>
    <t>403998</t>
  </si>
  <si>
    <t>417463</t>
  </si>
  <si>
    <t>476580</t>
  </si>
  <si>
    <t>479543</t>
  </si>
  <si>
    <t>Ventoline Evohaler</t>
  </si>
  <si>
    <t>482612</t>
  </si>
  <si>
    <t>482646</t>
  </si>
  <si>
    <t>490437</t>
  </si>
  <si>
    <t>501502</t>
  </si>
  <si>
    <t>Pulmicort</t>
  </si>
  <si>
    <t>501528</t>
  </si>
  <si>
    <t>515448</t>
  </si>
  <si>
    <t>521047</t>
  </si>
  <si>
    <t>Flixotide Evohaler</t>
  </si>
  <si>
    <t>125 mikrog/annos</t>
  </si>
  <si>
    <t>120 annosta</t>
  </si>
  <si>
    <t>521062</t>
  </si>
  <si>
    <t>555870</t>
  </si>
  <si>
    <t>R03CC02</t>
  </si>
  <si>
    <t>561927</t>
  </si>
  <si>
    <t>0.4 mg/ml</t>
  </si>
  <si>
    <t>150 ml</t>
  </si>
  <si>
    <t>581959</t>
  </si>
  <si>
    <t>A02BC05</t>
  </si>
  <si>
    <t>000362</t>
  </si>
  <si>
    <t>esomepratsoli</t>
  </si>
  <si>
    <t>Nexium</t>
  </si>
  <si>
    <t>enterotabletti</t>
  </si>
  <si>
    <t>000379</t>
  </si>
  <si>
    <t>A02BC02</t>
  </si>
  <si>
    <t>001411</t>
  </si>
  <si>
    <t>pantopratsoli</t>
  </si>
  <si>
    <t>Somac</t>
  </si>
  <si>
    <t>001659</t>
  </si>
  <si>
    <t>001980</t>
  </si>
  <si>
    <t>004801</t>
  </si>
  <si>
    <t>005209</t>
  </si>
  <si>
    <t>014609</t>
  </si>
  <si>
    <t>10 x 40 mg</t>
  </si>
  <si>
    <t>A02BC01</t>
  </si>
  <si>
    <t>016220</t>
  </si>
  <si>
    <t>omepratsoli</t>
  </si>
  <si>
    <t>Losec MUPS</t>
  </si>
  <si>
    <t>016428</t>
  </si>
  <si>
    <t>100 (2 x 50)</t>
  </si>
  <si>
    <t>A02BC03</t>
  </si>
  <si>
    <t>023949</t>
  </si>
  <si>
    <t>lansopratsoli</t>
  </si>
  <si>
    <t>Lansoprazol Krka</t>
  </si>
  <si>
    <t>15 mg</t>
  </si>
  <si>
    <t>enterokapseli, kova</t>
  </si>
  <si>
    <t>023993</t>
  </si>
  <si>
    <t>026698</t>
  </si>
  <si>
    <t>Omeprazol ratiopharm</t>
  </si>
  <si>
    <t>033905</t>
  </si>
  <si>
    <t>Omestad</t>
  </si>
  <si>
    <t>038998</t>
  </si>
  <si>
    <t>Pedippi</t>
  </si>
  <si>
    <t>47 g</t>
  </si>
  <si>
    <t>039298</t>
  </si>
  <si>
    <t>Pantoprazol Orion</t>
  </si>
  <si>
    <t>043784</t>
  </si>
  <si>
    <t>Acidal</t>
  </si>
  <si>
    <t>044210</t>
  </si>
  <si>
    <t>Esomeprazol Orion</t>
  </si>
  <si>
    <t>047322</t>
  </si>
  <si>
    <t>Gasterix</t>
  </si>
  <si>
    <t>048858</t>
  </si>
  <si>
    <t>Esomeprazol ratiopharm</t>
  </si>
  <si>
    <t>053362</t>
  </si>
  <si>
    <t>056686</t>
  </si>
  <si>
    <t>056698</t>
  </si>
  <si>
    <t>A02BC04</t>
  </si>
  <si>
    <t>065083</t>
  </si>
  <si>
    <t>rabepratsoli</t>
  </si>
  <si>
    <t>Pariet</t>
  </si>
  <si>
    <t>069727</t>
  </si>
  <si>
    <t>Pantoprazol Actavis</t>
  </si>
  <si>
    <t>075141</t>
  </si>
  <si>
    <t>enterorakeet oraalisuspensiota varten, annospussi</t>
  </si>
  <si>
    <t>081512</t>
  </si>
  <si>
    <t>Losec</t>
  </si>
  <si>
    <t>081523</t>
  </si>
  <si>
    <t>087922</t>
  </si>
  <si>
    <t>Pantoprazol Viatris</t>
  </si>
  <si>
    <t>092176</t>
  </si>
  <si>
    <t>Esomeprazol Krka</t>
  </si>
  <si>
    <t>092188</t>
  </si>
  <si>
    <t>092199</t>
  </si>
  <si>
    <t>092210</t>
  </si>
  <si>
    <t>092234</t>
  </si>
  <si>
    <t>092245</t>
  </si>
  <si>
    <t>092256</t>
  </si>
  <si>
    <t>101452</t>
  </si>
  <si>
    <t>Pantoprazol Krka</t>
  </si>
  <si>
    <t>101461</t>
  </si>
  <si>
    <t>101479</t>
  </si>
  <si>
    <t>101488</t>
  </si>
  <si>
    <t>102869</t>
  </si>
  <si>
    <t>102878</t>
  </si>
  <si>
    <t>102887</t>
  </si>
  <si>
    <t>102896</t>
  </si>
  <si>
    <t>107872</t>
  </si>
  <si>
    <t>108780</t>
  </si>
  <si>
    <t>108969</t>
  </si>
  <si>
    <t>100 x 1</t>
  </si>
  <si>
    <t>114432</t>
  </si>
  <si>
    <t>Esomeprazole Orifarm</t>
  </si>
  <si>
    <t>116663</t>
  </si>
  <si>
    <t>123107</t>
  </si>
  <si>
    <t>Esomeprazol Sandoz</t>
  </si>
  <si>
    <t>129024</t>
  </si>
  <si>
    <t>Rabeprazol Krka</t>
  </si>
  <si>
    <t>130944</t>
  </si>
  <si>
    <t>131319</t>
  </si>
  <si>
    <t>131374</t>
  </si>
  <si>
    <t>138612</t>
  </si>
  <si>
    <t>139739</t>
  </si>
  <si>
    <t>139742</t>
  </si>
  <si>
    <t>140323</t>
  </si>
  <si>
    <t>142159</t>
  </si>
  <si>
    <t>Pantoprazole Norameda</t>
  </si>
  <si>
    <t>50 x 40 mg</t>
  </si>
  <si>
    <t>148400</t>
  </si>
  <si>
    <t>152429</t>
  </si>
  <si>
    <t>154288</t>
  </si>
  <si>
    <t>154860</t>
  </si>
  <si>
    <t>155410</t>
  </si>
  <si>
    <t>164573</t>
  </si>
  <si>
    <t>164584</t>
  </si>
  <si>
    <t>167055</t>
  </si>
  <si>
    <t>177979</t>
  </si>
  <si>
    <t>182559</t>
  </si>
  <si>
    <t>Zolt</t>
  </si>
  <si>
    <t>189691</t>
  </si>
  <si>
    <t>195449</t>
  </si>
  <si>
    <t>195566</t>
  </si>
  <si>
    <t>Omeprazol SanoSwiss</t>
  </si>
  <si>
    <t>376948</t>
  </si>
  <si>
    <t>378482</t>
  </si>
  <si>
    <t>378969</t>
  </si>
  <si>
    <t>379443</t>
  </si>
  <si>
    <t>Pantoprazol SUN</t>
  </si>
  <si>
    <t>381386</t>
  </si>
  <si>
    <t>384064</t>
  </si>
  <si>
    <t>384741</t>
  </si>
  <si>
    <t>389203</t>
  </si>
  <si>
    <t>390918</t>
  </si>
  <si>
    <t>395131</t>
  </si>
  <si>
    <t>395341</t>
  </si>
  <si>
    <t>402083</t>
  </si>
  <si>
    <t>405054</t>
  </si>
  <si>
    <t>405220</t>
  </si>
  <si>
    <t>407515</t>
  </si>
  <si>
    <t>413261</t>
  </si>
  <si>
    <t>Esomeprazol Actavis</t>
  </si>
  <si>
    <t>420209</t>
  </si>
  <si>
    <t>422300</t>
  </si>
  <si>
    <t>427844</t>
  </si>
  <si>
    <t>429482</t>
  </si>
  <si>
    <t>434576</t>
  </si>
  <si>
    <t>434643</t>
  </si>
  <si>
    <t>452594</t>
  </si>
  <si>
    <t>455407</t>
  </si>
  <si>
    <t>457445</t>
  </si>
  <si>
    <t>470338</t>
  </si>
  <si>
    <t>475862</t>
  </si>
  <si>
    <t>476419</t>
  </si>
  <si>
    <t>481467</t>
  </si>
  <si>
    <t>482825</t>
  </si>
  <si>
    <t>483477</t>
  </si>
  <si>
    <t>484599</t>
  </si>
  <si>
    <t>Pantoprazole ratiopharm</t>
  </si>
  <si>
    <t>487619</t>
  </si>
  <si>
    <t>488673</t>
  </si>
  <si>
    <t>489774</t>
  </si>
  <si>
    <t>490086</t>
  </si>
  <si>
    <t>490343</t>
  </si>
  <si>
    <t>500035</t>
  </si>
  <si>
    <t>500395</t>
  </si>
  <si>
    <t>502255</t>
  </si>
  <si>
    <t>508702</t>
  </si>
  <si>
    <t>511839</t>
  </si>
  <si>
    <t>513051</t>
  </si>
  <si>
    <t>514346</t>
  </si>
  <si>
    <t>515577</t>
  </si>
  <si>
    <t>517411</t>
  </si>
  <si>
    <t>517632</t>
  </si>
  <si>
    <t>521702</t>
  </si>
  <si>
    <t>522038</t>
  </si>
  <si>
    <t>537344</t>
  </si>
  <si>
    <t>538275</t>
  </si>
  <si>
    <t>542014</t>
  </si>
  <si>
    <t>545319</t>
  </si>
  <si>
    <t>545467</t>
  </si>
  <si>
    <t>545657</t>
  </si>
  <si>
    <t>545673</t>
  </si>
  <si>
    <t>557015</t>
  </si>
  <si>
    <t>557107</t>
  </si>
  <si>
    <t>560881</t>
  </si>
  <si>
    <t>566680</t>
  </si>
  <si>
    <t>570117</t>
  </si>
  <si>
    <t>579553</t>
  </si>
  <si>
    <t>580343</t>
  </si>
  <si>
    <t>582391</t>
  </si>
  <si>
    <t>582717</t>
  </si>
  <si>
    <t>582977</t>
  </si>
  <si>
    <t>591465</t>
  </si>
  <si>
    <t>N05AH03</t>
  </si>
  <si>
    <t>000250</t>
  </si>
  <si>
    <t>olantsapiini</t>
  </si>
  <si>
    <t>Zyprexa Velotab</t>
  </si>
  <si>
    <t>000262</t>
  </si>
  <si>
    <t>000284</t>
  </si>
  <si>
    <t>000287</t>
  </si>
  <si>
    <t>N06AB04</t>
  </si>
  <si>
    <t>003393</t>
  </si>
  <si>
    <t>sitalopraami</t>
  </si>
  <si>
    <t>Sepram</t>
  </si>
  <si>
    <t>003402</t>
  </si>
  <si>
    <t>005885</t>
  </si>
  <si>
    <t>Zyprexa</t>
  </si>
  <si>
    <t>009064</t>
  </si>
  <si>
    <t>Citalopram-Ratiopharm</t>
  </si>
  <si>
    <t>009395</t>
  </si>
  <si>
    <t>009419</t>
  </si>
  <si>
    <t>009428</t>
  </si>
  <si>
    <t>010041</t>
  </si>
  <si>
    <t>010132</t>
  </si>
  <si>
    <t>010298</t>
  </si>
  <si>
    <t>010603</t>
  </si>
  <si>
    <t>010702</t>
  </si>
  <si>
    <t>010884</t>
  </si>
  <si>
    <t>027976</t>
  </si>
  <si>
    <t>Zypadhera</t>
  </si>
  <si>
    <t>210 mg</t>
  </si>
  <si>
    <t>injektiokuiva-aine ja liuotin, depotsuspensiota varten</t>
  </si>
  <si>
    <t>210 mg + 3 ml</t>
  </si>
  <si>
    <t>027988</t>
  </si>
  <si>
    <t>300 mg + 3 ml</t>
  </si>
  <si>
    <t>027999</t>
  </si>
  <si>
    <t>405 mg</t>
  </si>
  <si>
    <t>405 mg + 3 ml</t>
  </si>
  <si>
    <t>N05AH02</t>
  </si>
  <si>
    <t>030627</t>
  </si>
  <si>
    <t>klotsapiini</t>
  </si>
  <si>
    <t>Leponex</t>
  </si>
  <si>
    <t>030635</t>
  </si>
  <si>
    <t>038507</t>
  </si>
  <si>
    <t>Citalopram Orion</t>
  </si>
  <si>
    <t>038516</t>
  </si>
  <si>
    <t>038525</t>
  </si>
  <si>
    <t>038534</t>
  </si>
  <si>
    <t>038552</t>
  </si>
  <si>
    <t>040045</t>
  </si>
  <si>
    <t>Olanzapin Ratiopharm</t>
  </si>
  <si>
    <t>042631</t>
  </si>
  <si>
    <t>Olanzapine Accord</t>
  </si>
  <si>
    <t>051439</t>
  </si>
  <si>
    <t>Froidir</t>
  </si>
  <si>
    <t>N05BA01</t>
  </si>
  <si>
    <t>063701</t>
  </si>
  <si>
    <t>diatsepaami</t>
  </si>
  <si>
    <t>Medipam</t>
  </si>
  <si>
    <t>063719</t>
  </si>
  <si>
    <t>067271</t>
  </si>
  <si>
    <t>Olanzapin Orion</t>
  </si>
  <si>
    <t>068797</t>
  </si>
  <si>
    <t>Citalopram Vitabalans</t>
  </si>
  <si>
    <t>071488</t>
  </si>
  <si>
    <t>N06AA09</t>
  </si>
  <si>
    <t>079353</t>
  </si>
  <si>
    <t>amitriptyliini</t>
  </si>
  <si>
    <t>Amitriptylin Abcur</t>
  </si>
  <si>
    <t>079653</t>
  </si>
  <si>
    <t>088143</t>
  </si>
  <si>
    <t>Clozapine Accord</t>
  </si>
  <si>
    <t>N05AD01</t>
  </si>
  <si>
    <t>090936</t>
  </si>
  <si>
    <t>haloperidoli</t>
  </si>
  <si>
    <t>Serenase Depot</t>
  </si>
  <si>
    <t>090951</t>
  </si>
  <si>
    <t>099797</t>
  </si>
  <si>
    <t>100609</t>
  </si>
  <si>
    <t>7.5 mg</t>
  </si>
  <si>
    <t>108538</t>
  </si>
  <si>
    <t>108875</t>
  </si>
  <si>
    <t>108931</t>
  </si>
  <si>
    <t>108942</t>
  </si>
  <si>
    <t>108953</t>
  </si>
  <si>
    <t>114952</t>
  </si>
  <si>
    <t>Zalasta</t>
  </si>
  <si>
    <t>114963</t>
  </si>
  <si>
    <t>114985</t>
  </si>
  <si>
    <t>114996</t>
  </si>
  <si>
    <t>115007</t>
  </si>
  <si>
    <t>115018</t>
  </si>
  <si>
    <t>115029</t>
  </si>
  <si>
    <t>116091</t>
  </si>
  <si>
    <t>116988</t>
  </si>
  <si>
    <t>117275</t>
  </si>
  <si>
    <t>127235</t>
  </si>
  <si>
    <t>Triptyl</t>
  </si>
  <si>
    <t>128058</t>
  </si>
  <si>
    <t>tabletti, päällystetty</t>
  </si>
  <si>
    <t>128721</t>
  </si>
  <si>
    <t>129098</t>
  </si>
  <si>
    <t>129106</t>
  </si>
  <si>
    <t>133315</t>
  </si>
  <si>
    <t>Olanzapin Sandoz</t>
  </si>
  <si>
    <t>133817</t>
  </si>
  <si>
    <t>145698</t>
  </si>
  <si>
    <t>151491</t>
  </si>
  <si>
    <t>153483</t>
  </si>
  <si>
    <t>165594</t>
  </si>
  <si>
    <t>167057</t>
  </si>
  <si>
    <t>168947</t>
  </si>
  <si>
    <t>176707</t>
  </si>
  <si>
    <t>179773</t>
  </si>
  <si>
    <t>182290</t>
  </si>
  <si>
    <t>192444</t>
  </si>
  <si>
    <t>371975</t>
  </si>
  <si>
    <t>Serenase</t>
  </si>
  <si>
    <t>1 mg</t>
  </si>
  <si>
    <t>374918</t>
  </si>
  <si>
    <t>380875</t>
  </si>
  <si>
    <t>385836</t>
  </si>
  <si>
    <t>407069</t>
  </si>
  <si>
    <t>412892</t>
  </si>
  <si>
    <t>415923</t>
  </si>
  <si>
    <t>427983</t>
  </si>
  <si>
    <t>429544</t>
  </si>
  <si>
    <t>431926</t>
  </si>
  <si>
    <t>432317</t>
  </si>
  <si>
    <t>441542</t>
  </si>
  <si>
    <t>443822</t>
  </si>
  <si>
    <t>447665</t>
  </si>
  <si>
    <t>453522</t>
  </si>
  <si>
    <t>457780</t>
  </si>
  <si>
    <t>468005</t>
  </si>
  <si>
    <t>469411</t>
  </si>
  <si>
    <t>Diapam</t>
  </si>
  <si>
    <t>2 mg</t>
  </si>
  <si>
    <t>469437</t>
  </si>
  <si>
    <t>469452</t>
  </si>
  <si>
    <t>469470</t>
  </si>
  <si>
    <t>469841</t>
  </si>
  <si>
    <t>469940</t>
  </si>
  <si>
    <t>470039</t>
  </si>
  <si>
    <t>479591</t>
  </si>
  <si>
    <t>487271</t>
  </si>
  <si>
    <t>490276</t>
  </si>
  <si>
    <t>492270</t>
  </si>
  <si>
    <t>495895</t>
  </si>
  <si>
    <t>497920</t>
  </si>
  <si>
    <t>503202</t>
  </si>
  <si>
    <t>505977</t>
  </si>
  <si>
    <t>515871</t>
  </si>
  <si>
    <t>515895</t>
  </si>
  <si>
    <t>516687</t>
  </si>
  <si>
    <t>521551</t>
  </si>
  <si>
    <t>524126</t>
  </si>
  <si>
    <t>527572</t>
  </si>
  <si>
    <t>527975</t>
  </si>
  <si>
    <t>529377</t>
  </si>
  <si>
    <t>N05CD07</t>
  </si>
  <si>
    <t>532945</t>
  </si>
  <si>
    <t>tematsepaami</t>
  </si>
  <si>
    <t>Tenox</t>
  </si>
  <si>
    <t>532952</t>
  </si>
  <si>
    <t>532960</t>
  </si>
  <si>
    <t>533395</t>
  </si>
  <si>
    <t>533502</t>
  </si>
  <si>
    <t>535893</t>
  </si>
  <si>
    <t>538598</t>
  </si>
  <si>
    <t>541490</t>
  </si>
  <si>
    <t>541749</t>
  </si>
  <si>
    <t>541907</t>
  </si>
  <si>
    <t>555027</t>
  </si>
  <si>
    <t>559735</t>
  </si>
  <si>
    <t>560623</t>
  </si>
  <si>
    <t>560664</t>
  </si>
  <si>
    <t>560698</t>
  </si>
  <si>
    <t>564819</t>
  </si>
  <si>
    <t>573698</t>
  </si>
  <si>
    <t>Stesolid</t>
  </si>
  <si>
    <t>10 mg/annos</t>
  </si>
  <si>
    <t>peräruiskeliuos</t>
  </si>
  <si>
    <t>5 x 2.5 ml</t>
  </si>
  <si>
    <t>578081</t>
  </si>
  <si>
    <t>582275</t>
  </si>
  <si>
    <t>5 mg/annos</t>
  </si>
  <si>
    <t>N03AG01</t>
  </si>
  <si>
    <t>007097</t>
  </si>
  <si>
    <t>valproiinihappo</t>
  </si>
  <si>
    <t>Absenor</t>
  </si>
  <si>
    <t>007111</t>
  </si>
  <si>
    <t>007134</t>
  </si>
  <si>
    <t>N04BA02</t>
  </si>
  <si>
    <t>032870</t>
  </si>
  <si>
    <t>levodopa ja dekarboksylaasin estäjä</t>
  </si>
  <si>
    <t>Madopar</t>
  </si>
  <si>
    <t>100 mg / 25 mg</t>
  </si>
  <si>
    <t>032888</t>
  </si>
  <si>
    <t>036321</t>
  </si>
  <si>
    <t>Carbidopa/Levodopa Orion</t>
  </si>
  <si>
    <t>12.5 mg / 50 mg</t>
  </si>
  <si>
    <t>045583</t>
  </si>
  <si>
    <t>Orfiril long</t>
  </si>
  <si>
    <t>046797</t>
  </si>
  <si>
    <t>046987</t>
  </si>
  <si>
    <t>Orfiril</t>
  </si>
  <si>
    <t>057882</t>
  </si>
  <si>
    <t>Valproat Life Medical</t>
  </si>
  <si>
    <t>N03AF01</t>
  </si>
  <si>
    <t>083410</t>
  </si>
  <si>
    <t>karbamatsepiini</t>
  </si>
  <si>
    <t>Neurotol slow</t>
  </si>
  <si>
    <t>083436</t>
  </si>
  <si>
    <t>106609</t>
  </si>
  <si>
    <t>106617</t>
  </si>
  <si>
    <t>119198</t>
  </si>
  <si>
    <t>Tegretol</t>
  </si>
  <si>
    <t>120535</t>
  </si>
  <si>
    <t>60 mg/ml</t>
  </si>
  <si>
    <t>128454</t>
  </si>
  <si>
    <t>depotrakeet</t>
  </si>
  <si>
    <t>135210</t>
  </si>
  <si>
    <t>Deprakine</t>
  </si>
  <si>
    <t>135269</t>
  </si>
  <si>
    <t>150036</t>
  </si>
  <si>
    <t>Carbidopa/Levodopa Fairmed</t>
  </si>
  <si>
    <t>25 mg / 100 mg</t>
  </si>
  <si>
    <t>156179</t>
  </si>
  <si>
    <t>Carbamazepine Essential Pharma</t>
  </si>
  <si>
    <t>157863</t>
  </si>
  <si>
    <t>158447</t>
  </si>
  <si>
    <t>Sinemet</t>
  </si>
  <si>
    <t>168740</t>
  </si>
  <si>
    <t>Tegretol Retard</t>
  </si>
  <si>
    <t>168971</t>
  </si>
  <si>
    <t>175022</t>
  </si>
  <si>
    <t>Levodopa/Benserazide Orifarm</t>
  </si>
  <si>
    <t>183546</t>
  </si>
  <si>
    <t>371244</t>
  </si>
  <si>
    <t>372151</t>
  </si>
  <si>
    <t>Madopar Quick</t>
  </si>
  <si>
    <t>liukeneva tabletti</t>
  </si>
  <si>
    <t>406372</t>
  </si>
  <si>
    <t>414789</t>
  </si>
  <si>
    <t>417276</t>
  </si>
  <si>
    <t>Valproat Sandoz</t>
  </si>
  <si>
    <t>432039</t>
  </si>
  <si>
    <t>469395</t>
  </si>
  <si>
    <t>tipat, liuos</t>
  </si>
  <si>
    <t>494838</t>
  </si>
  <si>
    <t>513203</t>
  </si>
  <si>
    <t>Sinemet Depot</t>
  </si>
  <si>
    <t>50 mg / 200 mg</t>
  </si>
  <si>
    <t>513657</t>
  </si>
  <si>
    <t>526368</t>
  </si>
  <si>
    <t>200 mg / 50 mg</t>
  </si>
  <si>
    <t>N03AB05</t>
  </si>
  <si>
    <t>529735</t>
  </si>
  <si>
    <t>fosfenytoiini</t>
  </si>
  <si>
    <t>Pro-Epanutin</t>
  </si>
  <si>
    <t>infuusiokonsentraatti, liuosta varten/injektioneste, liuos</t>
  </si>
  <si>
    <t>S01AA01</t>
  </si>
  <si>
    <t>010215</t>
  </si>
  <si>
    <t>kloramfenikoli</t>
  </si>
  <si>
    <t>Oftan Akvakol</t>
  </si>
  <si>
    <t>silmätipat, liuos, kerta-annospakkaus</t>
  </si>
  <si>
    <t>30 x 0.25 ml</t>
  </si>
  <si>
    <t>S01ED01</t>
  </si>
  <si>
    <t>022150</t>
  </si>
  <si>
    <t>timololi</t>
  </si>
  <si>
    <t>Timosan</t>
  </si>
  <si>
    <t>1 mg/g</t>
  </si>
  <si>
    <t>silmägeeli, kerta-annospakkaus</t>
  </si>
  <si>
    <t>30 x 0.4 g</t>
  </si>
  <si>
    <t>023604</t>
  </si>
  <si>
    <t>90 x 0.4 g</t>
  </si>
  <si>
    <t>079335</t>
  </si>
  <si>
    <t>Oftan Timolol</t>
  </si>
  <si>
    <t>silmätipat, liuos</t>
  </si>
  <si>
    <t>154076</t>
  </si>
  <si>
    <t>S01EB01</t>
  </si>
  <si>
    <t>536037</t>
  </si>
  <si>
    <t>pilokarpiini</t>
  </si>
  <si>
    <t>Isopto Carpine</t>
  </si>
  <si>
    <t>536052</t>
  </si>
  <si>
    <t>550236</t>
  </si>
  <si>
    <t>550897</t>
  </si>
  <si>
    <t>silmägeeli</t>
  </si>
  <si>
    <t>5 g</t>
  </si>
  <si>
    <t>583491</t>
  </si>
  <si>
    <t>Oftan Chlora</t>
  </si>
  <si>
    <t>10 mg/g</t>
  </si>
  <si>
    <t>silmävoide</t>
  </si>
  <si>
    <t>4.3 g</t>
  </si>
  <si>
    <t>B01AB04</t>
  </si>
  <si>
    <t>001004</t>
  </si>
  <si>
    <t>daltepariini</t>
  </si>
  <si>
    <t>Fragmin</t>
  </si>
  <si>
    <t>12500 IU/ml</t>
  </si>
  <si>
    <t>25 x 0.2 ml</t>
  </si>
  <si>
    <t>001029</t>
  </si>
  <si>
    <t>25000 IU/ml</t>
  </si>
  <si>
    <t>B02BD04</t>
  </si>
  <si>
    <t>010904</t>
  </si>
  <si>
    <t>hyytymistekijä IX</t>
  </si>
  <si>
    <t>Octanine</t>
  </si>
  <si>
    <t>1000 IU + 10 ml</t>
  </si>
  <si>
    <t>030253</t>
  </si>
  <si>
    <t>ALPROLIX</t>
  </si>
  <si>
    <t>2000 IU</t>
  </si>
  <si>
    <t>2000 IU + 5 ml</t>
  </si>
  <si>
    <t>B01AB05</t>
  </si>
  <si>
    <t>030698</t>
  </si>
  <si>
    <t>enoksapariini</t>
  </si>
  <si>
    <t>Inhixa</t>
  </si>
  <si>
    <t>6000 IU (60 mg) / 0.6 ml</t>
  </si>
  <si>
    <t>10 x 0.6 ml</t>
  </si>
  <si>
    <t>B02BD02</t>
  </si>
  <si>
    <t>048784</t>
  </si>
  <si>
    <t>hyytymistekijä VIII</t>
  </si>
  <si>
    <t>500 IU</t>
  </si>
  <si>
    <t>500 IU + 2 ml</t>
  </si>
  <si>
    <t>Kovaltry</t>
  </si>
  <si>
    <t>250 IU</t>
  </si>
  <si>
    <t>250 IU + 2.5 ml</t>
  </si>
  <si>
    <t>057458</t>
  </si>
  <si>
    <t>3000 IU</t>
  </si>
  <si>
    <t>3000 IU + 5 ml</t>
  </si>
  <si>
    <t>B01AB01</t>
  </si>
  <si>
    <t>065935</t>
  </si>
  <si>
    <t>hepariini</t>
  </si>
  <si>
    <t>Heparin Leo</t>
  </si>
  <si>
    <t>5000 IU/ml</t>
  </si>
  <si>
    <t>066616</t>
  </si>
  <si>
    <t>8000 IU (80 mg) / 0.8 ml</t>
  </si>
  <si>
    <t>10 x 0.8 ml</t>
  </si>
  <si>
    <t>070563</t>
  </si>
  <si>
    <t>Afstyla</t>
  </si>
  <si>
    <t>071580</t>
  </si>
  <si>
    <t>Elocta</t>
  </si>
  <si>
    <t>1500 IU</t>
  </si>
  <si>
    <t>1500 IU + 3 ml</t>
  </si>
  <si>
    <t>075715</t>
  </si>
  <si>
    <t>Benefix</t>
  </si>
  <si>
    <t>500 IU + 5 ml</t>
  </si>
  <si>
    <t>075724</t>
  </si>
  <si>
    <t>1000 IU</t>
  </si>
  <si>
    <t>1000 IU + 5 ml</t>
  </si>
  <si>
    <t>075733</t>
  </si>
  <si>
    <t>076358</t>
  </si>
  <si>
    <t>076667</t>
  </si>
  <si>
    <t>ReFacto AF</t>
  </si>
  <si>
    <t>injektiokuiva-aine ja liuotin, liuosta varten, esitäytetty ruisku</t>
  </si>
  <si>
    <t>3000 IU + 4 ml</t>
  </si>
  <si>
    <t>076680</t>
  </si>
  <si>
    <t>2000 IU + 4 ml</t>
  </si>
  <si>
    <t>076691</t>
  </si>
  <si>
    <t>1000 IU + 4 ml</t>
  </si>
  <si>
    <t>076702</t>
  </si>
  <si>
    <t>500 IU + 4 ml</t>
  </si>
  <si>
    <t>076792</t>
  </si>
  <si>
    <t>1000 IU + 2.5 ml</t>
  </si>
  <si>
    <t>084599</t>
  </si>
  <si>
    <t>Jivi</t>
  </si>
  <si>
    <t>091224</t>
  </si>
  <si>
    <t>Ghemaxan</t>
  </si>
  <si>
    <t>10 000 IU (100 mg) / 1 ml</t>
  </si>
  <si>
    <t>096660</t>
  </si>
  <si>
    <t>103740</t>
  </si>
  <si>
    <t>2000 IU (20 mg) / 0.2 ml</t>
  </si>
  <si>
    <t>10 x 0.2 ml</t>
  </si>
  <si>
    <t>111457</t>
  </si>
  <si>
    <t>Octafil Low</t>
  </si>
  <si>
    <t>200 IU/ml</t>
  </si>
  <si>
    <t>114562</t>
  </si>
  <si>
    <t>Enoxaparin Becat</t>
  </si>
  <si>
    <t>122007</t>
  </si>
  <si>
    <t>122801</t>
  </si>
  <si>
    <t>Esperoct</t>
  </si>
  <si>
    <t>135654</t>
  </si>
  <si>
    <t>1500 IU + 5 ml</t>
  </si>
  <si>
    <t>137797</t>
  </si>
  <si>
    <t>2500 IU</t>
  </si>
  <si>
    <t>2500 IU + 5 ml</t>
  </si>
  <si>
    <t>144598</t>
  </si>
  <si>
    <t>Adynovi</t>
  </si>
  <si>
    <t>157938</t>
  </si>
  <si>
    <t>Nuwiq</t>
  </si>
  <si>
    <t>2000 IU 2.5 ml</t>
  </si>
  <si>
    <t>159121</t>
  </si>
  <si>
    <t>162381</t>
  </si>
  <si>
    <t>164666</t>
  </si>
  <si>
    <t>4000 IU (40 mg) / 0.4 ml</t>
  </si>
  <si>
    <t>10 x 0.4 ml</t>
  </si>
  <si>
    <t>164781</t>
  </si>
  <si>
    <t>3000 IU + 2.5 ml</t>
  </si>
  <si>
    <t>167588</t>
  </si>
  <si>
    <t>500 IU + 2.5 ml</t>
  </si>
  <si>
    <t>172243</t>
  </si>
  <si>
    <t>173428</t>
  </si>
  <si>
    <t>1500 IU + 2.5 ml</t>
  </si>
  <si>
    <t>179645</t>
  </si>
  <si>
    <t>Refixia</t>
  </si>
  <si>
    <t>182522</t>
  </si>
  <si>
    <t>4 000 IU (40 mg) / 0.4 ml</t>
  </si>
  <si>
    <t>183310</t>
  </si>
  <si>
    <t>750 IU</t>
  </si>
  <si>
    <t>750 IU + 3 ml</t>
  </si>
  <si>
    <t>183367</t>
  </si>
  <si>
    <t>1000 IU + 3 ml</t>
  </si>
  <si>
    <t>188494</t>
  </si>
  <si>
    <t>189503</t>
  </si>
  <si>
    <t>1000 IU + 2 ml</t>
  </si>
  <si>
    <t>B01AD11</t>
  </si>
  <si>
    <t>193353</t>
  </si>
  <si>
    <t>tenekteplaasi</t>
  </si>
  <si>
    <t>Metalyse</t>
  </si>
  <si>
    <t>5000 U</t>
  </si>
  <si>
    <t>5000 U (25 mg)</t>
  </si>
  <si>
    <t>196150</t>
  </si>
  <si>
    <t>379853</t>
  </si>
  <si>
    <t>Novoeight</t>
  </si>
  <si>
    <t>384253</t>
  </si>
  <si>
    <t>389310</t>
  </si>
  <si>
    <t>389337</t>
  </si>
  <si>
    <t>392542</t>
  </si>
  <si>
    <t>396284</t>
  </si>
  <si>
    <t>4000 IU</t>
  </si>
  <si>
    <t>4000 IU + 3 ml</t>
  </si>
  <si>
    <t>397482</t>
  </si>
  <si>
    <t>399733</t>
  </si>
  <si>
    <t>10 x 0.3 ml</t>
  </si>
  <si>
    <t>403970</t>
  </si>
  <si>
    <t>250 IU + 3 ml</t>
  </si>
  <si>
    <t>409799</t>
  </si>
  <si>
    <t>420356</t>
  </si>
  <si>
    <t>2500 IU/ml</t>
  </si>
  <si>
    <t>10 x 4 ml</t>
  </si>
  <si>
    <t>420497</t>
  </si>
  <si>
    <t>420551</t>
  </si>
  <si>
    <t>422661</t>
  </si>
  <si>
    <t>2000 IU + 3 ml</t>
  </si>
  <si>
    <t>424592</t>
  </si>
  <si>
    <t>437288</t>
  </si>
  <si>
    <t>441723</t>
  </si>
  <si>
    <t>442678</t>
  </si>
  <si>
    <t>444932</t>
  </si>
  <si>
    <t>445900</t>
  </si>
  <si>
    <t>250 IU + 5 ml</t>
  </si>
  <si>
    <t>447052</t>
  </si>
  <si>
    <t>5 x 0.72 ml</t>
  </si>
  <si>
    <t>447110</t>
  </si>
  <si>
    <t>5 x 0.4 ml</t>
  </si>
  <si>
    <t>447136</t>
  </si>
  <si>
    <t>5 x 0.5 ml</t>
  </si>
  <si>
    <t>447151</t>
  </si>
  <si>
    <t>5 x 0.6 ml</t>
  </si>
  <si>
    <t>458666</t>
  </si>
  <si>
    <t>1500 IU + 2 ml</t>
  </si>
  <si>
    <t>464327</t>
  </si>
  <si>
    <t>467966</t>
  </si>
  <si>
    <t>479988</t>
  </si>
  <si>
    <t>3000 IU + 3 ml</t>
  </si>
  <si>
    <t>480017</t>
  </si>
  <si>
    <t>480803</t>
  </si>
  <si>
    <t>482037</t>
  </si>
  <si>
    <t>B01AA03</t>
  </si>
  <si>
    <t>486571</t>
  </si>
  <si>
    <t>varfariini</t>
  </si>
  <si>
    <t>Marevan</t>
  </si>
  <si>
    <t>3 mg</t>
  </si>
  <si>
    <t>486605</t>
  </si>
  <si>
    <t>Marevan Forte</t>
  </si>
  <si>
    <t>3 ml</t>
  </si>
  <si>
    <t>488546</t>
  </si>
  <si>
    <t>489534</t>
  </si>
  <si>
    <t>498572</t>
  </si>
  <si>
    <t>500324</t>
  </si>
  <si>
    <t>502125</t>
  </si>
  <si>
    <t>516652</t>
  </si>
  <si>
    <t>50 x 0.4 ml</t>
  </si>
  <si>
    <t>519054</t>
  </si>
  <si>
    <t>520444</t>
  </si>
  <si>
    <t>524776</t>
  </si>
  <si>
    <t>530623</t>
  </si>
  <si>
    <t>531926</t>
  </si>
  <si>
    <t>533147</t>
  </si>
  <si>
    <t>543357</t>
  </si>
  <si>
    <t>10000 IU (100 mg) / 1 ml</t>
  </si>
  <si>
    <t>545221</t>
  </si>
  <si>
    <t>554500</t>
  </si>
  <si>
    <t>2000 IU + 2.5 ml</t>
  </si>
  <si>
    <t>557760</t>
  </si>
  <si>
    <t>500 IU + 3 ml</t>
  </si>
  <si>
    <t>564270</t>
  </si>
  <si>
    <t>250 IU + 2 ml</t>
  </si>
  <si>
    <t>581802</t>
  </si>
  <si>
    <t>585661</t>
  </si>
  <si>
    <t>588978</t>
  </si>
  <si>
    <t>590919</t>
  </si>
  <si>
    <t>10000 U</t>
  </si>
  <si>
    <t>10000 U (50 mg) + 10ml</t>
  </si>
  <si>
    <t>598466</t>
  </si>
  <si>
    <t>30000 IU (300 mg) / 3 ml</t>
  </si>
  <si>
    <t>QJ51CE09</t>
  </si>
  <si>
    <t>Prokaiinipenisilliini</t>
  </si>
  <si>
    <t>intramammaarisuspensio</t>
  </si>
  <si>
    <t>5 x 10 g</t>
  </si>
  <si>
    <t>QJ01AA06</t>
  </si>
  <si>
    <t>002285</t>
  </si>
  <si>
    <t>Oksitetrasykliini</t>
  </si>
  <si>
    <t>Orimycin vet</t>
  </si>
  <si>
    <t>200 mg/g</t>
  </si>
  <si>
    <t>10 kg</t>
  </si>
  <si>
    <t>002317</t>
  </si>
  <si>
    <t>1 kg</t>
  </si>
  <si>
    <t>QP54AA01</t>
  </si>
  <si>
    <t>002564</t>
  </si>
  <si>
    <t>Ivermektiini</t>
  </si>
  <si>
    <t>003162</t>
  </si>
  <si>
    <t>Animec vet</t>
  </si>
  <si>
    <t>005776</t>
  </si>
  <si>
    <t>Noromectin Pour-on vet</t>
  </si>
  <si>
    <t>kertavaleluliuos</t>
  </si>
  <si>
    <t>1000 ml</t>
  </si>
  <si>
    <t>QJ01EW10</t>
  </si>
  <si>
    <t>011239</t>
  </si>
  <si>
    <t>Sulfadiatsiini ja trimetopriimi</t>
  </si>
  <si>
    <t>Oriprim vet</t>
  </si>
  <si>
    <t>20 kg</t>
  </si>
  <si>
    <t>QM01AE03</t>
  </si>
  <si>
    <t>013148</t>
  </si>
  <si>
    <t>Ketoprofeeni</t>
  </si>
  <si>
    <t>Comforion vet</t>
  </si>
  <si>
    <t>100 x 10 g</t>
  </si>
  <si>
    <t>020566</t>
  </si>
  <si>
    <t>Alamycin LA vet</t>
  </si>
  <si>
    <t>QG02AD90</t>
  </si>
  <si>
    <t>028118</t>
  </si>
  <si>
    <t>Kloprostenoli</t>
  </si>
  <si>
    <t>Genestran vet</t>
  </si>
  <si>
    <t>75 mikrog/ml</t>
  </si>
  <si>
    <t>029015</t>
  </si>
  <si>
    <t>Cyclix</t>
  </si>
  <si>
    <t>250 mikrog/ml</t>
  </si>
  <si>
    <t>QN05CM90</t>
  </si>
  <si>
    <t>036655</t>
  </si>
  <si>
    <t>Detomidiini</t>
  </si>
  <si>
    <t>Equisedan vet</t>
  </si>
  <si>
    <t>045769</t>
  </si>
  <si>
    <t>Ketovet vet</t>
  </si>
  <si>
    <t>160 mg/g</t>
  </si>
  <si>
    <t>5 x 15 g</t>
  </si>
  <si>
    <t>045778</t>
  </si>
  <si>
    <t>20 x 15 g</t>
  </si>
  <si>
    <t>QI07AA02</t>
  </si>
  <si>
    <t>048000</t>
  </si>
  <si>
    <t>raivotautirokote</t>
  </si>
  <si>
    <t>Versiguard Rabies vet</t>
  </si>
  <si>
    <t>QH02AB02</t>
  </si>
  <si>
    <t>052473</t>
  </si>
  <si>
    <t>Deksametasoni</t>
  </si>
  <si>
    <t>Rapidexon vet</t>
  </si>
  <si>
    <t>QJ01CE09</t>
  </si>
  <si>
    <t>062197</t>
  </si>
  <si>
    <t>Penovet vet</t>
  </si>
  <si>
    <t>12 x 250 ml</t>
  </si>
  <si>
    <t>069534</t>
  </si>
  <si>
    <t>Ivomec vet</t>
  </si>
  <si>
    <t>072132</t>
  </si>
  <si>
    <t>Domosedan vet</t>
  </si>
  <si>
    <t>QA12AX</t>
  </si>
  <si>
    <t>088750</t>
  </si>
  <si>
    <t>Kalsiumin yhdistelmävalmisteet D-vitamiinin ja/tai muiden lääkeaineiden kanssa</t>
  </si>
  <si>
    <t>Calcibel Forte</t>
  </si>
  <si>
    <t>380/60/50 mg/ml</t>
  </si>
  <si>
    <t>12 x 500 ml</t>
  </si>
  <si>
    <t>093270</t>
  </si>
  <si>
    <t>Cepesedan vet</t>
  </si>
  <si>
    <t>093279</t>
  </si>
  <si>
    <t>107407</t>
  </si>
  <si>
    <t>QH01BB02</t>
  </si>
  <si>
    <t>109887</t>
  </si>
  <si>
    <t>Oksitosiini</t>
  </si>
  <si>
    <t>Vetox vet</t>
  </si>
  <si>
    <t>10 IU/ml</t>
  </si>
  <si>
    <t>112668</t>
  </si>
  <si>
    <t>Ethacilin vet</t>
  </si>
  <si>
    <t>300000 IU/ml</t>
  </si>
  <si>
    <t>116123</t>
  </si>
  <si>
    <t>250 g</t>
  </si>
  <si>
    <t>117606</t>
  </si>
  <si>
    <t>118418</t>
  </si>
  <si>
    <t>126539</t>
  </si>
  <si>
    <t>QI06AD08</t>
  </si>
  <si>
    <t>134545</t>
  </si>
  <si>
    <t>Purevax Rabies</t>
  </si>
  <si>
    <t>2 x 1</t>
  </si>
  <si>
    <t>144907</t>
  </si>
  <si>
    <t>153777</t>
  </si>
  <si>
    <t>Equibactin vet</t>
  </si>
  <si>
    <t>333 mg/g + 67 mg/g</t>
  </si>
  <si>
    <t>oraalipasta</t>
  </si>
  <si>
    <t>45 g</t>
  </si>
  <si>
    <t>176233</t>
  </si>
  <si>
    <t>Nobivac Rabies vet</t>
  </si>
  <si>
    <t>10 x  1 ml (10 annosta)</t>
  </si>
  <si>
    <t>371770</t>
  </si>
  <si>
    <t>384918</t>
  </si>
  <si>
    <t>Camasan vet</t>
  </si>
  <si>
    <t>386305</t>
  </si>
  <si>
    <t>400176</t>
  </si>
  <si>
    <t>Terramycin/LA vet</t>
  </si>
  <si>
    <t>403394</t>
  </si>
  <si>
    <t>Estrumat vet.</t>
  </si>
  <si>
    <t>403444</t>
  </si>
  <si>
    <t>404990</t>
  </si>
  <si>
    <t>Dexrapid vet.</t>
  </si>
  <si>
    <t>408472</t>
  </si>
  <si>
    <t>Partoxin vet.</t>
  </si>
  <si>
    <t>17 mikrog/ml (10 IU/ml)</t>
  </si>
  <si>
    <t>409115</t>
  </si>
  <si>
    <t>Procapen vet</t>
  </si>
  <si>
    <t>24 x 10 ml</t>
  </si>
  <si>
    <t>412015</t>
  </si>
  <si>
    <t>415767</t>
  </si>
  <si>
    <t>Dexaject</t>
  </si>
  <si>
    <t>QB03AC</t>
  </si>
  <si>
    <t>446707</t>
  </si>
  <si>
    <t>Rauta, parenteraaliset valmisteet</t>
  </si>
  <si>
    <t>Uniferon</t>
  </si>
  <si>
    <t>12 x 100 ml</t>
  </si>
  <si>
    <t>466839</t>
  </si>
  <si>
    <t>Engemycin LA vet</t>
  </si>
  <si>
    <t>474054</t>
  </si>
  <si>
    <t>Dexafast</t>
  </si>
  <si>
    <t>482630</t>
  </si>
  <si>
    <t>Carepen vet</t>
  </si>
  <si>
    <t>486198</t>
  </si>
  <si>
    <t>486586</t>
  </si>
  <si>
    <t>Syvacillin vet</t>
  </si>
  <si>
    <t>490235</t>
  </si>
  <si>
    <t>Parevet vet</t>
  </si>
  <si>
    <t>497585</t>
  </si>
  <si>
    <t>511675</t>
  </si>
  <si>
    <t>5 x 100 ml</t>
  </si>
  <si>
    <t>526627</t>
  </si>
  <si>
    <t>Dalmaprost vet</t>
  </si>
  <si>
    <t>0.075 mg/ml</t>
  </si>
  <si>
    <t>536451</t>
  </si>
  <si>
    <t>liuos juomaveteen sekoitettavaksi</t>
  </si>
  <si>
    <t>536581</t>
  </si>
  <si>
    <t>750 g</t>
  </si>
  <si>
    <t>539200</t>
  </si>
  <si>
    <t>Calcibel</t>
  </si>
  <si>
    <t>240/60/60 mg/ml</t>
  </si>
  <si>
    <t>542449</t>
  </si>
  <si>
    <t>549545</t>
  </si>
  <si>
    <t>Romefen vet.</t>
  </si>
  <si>
    <t>549879</t>
  </si>
  <si>
    <t>Dinalgen vet</t>
  </si>
  <si>
    <t>557363</t>
  </si>
  <si>
    <t>Virbamec Vet</t>
  </si>
  <si>
    <t>592764</t>
  </si>
  <si>
    <t>Ketodolor vet</t>
  </si>
  <si>
    <t>Oman tuotannon tuotteet</t>
  </si>
  <si>
    <t>Sitoutunut pääoma H1</t>
  </si>
  <si>
    <t>Sitoutunut pääoma H2</t>
  </si>
  <si>
    <t>Maksettava korvaus H1</t>
  </si>
  <si>
    <t>Maksettava korvaus H2</t>
  </si>
  <si>
    <t>Maksettava korvaus yhteensä</t>
  </si>
  <si>
    <t>Asetuksen lääkeryhmä (nro.)</t>
  </si>
  <si>
    <t xml:space="preserve">Valmiste (nimi, vahvuus, pakkauskoko)                   </t>
  </si>
  <si>
    <t>Kommentit</t>
  </si>
  <si>
    <t>Huoltovarmuuskeskus</t>
  </si>
  <si>
    <t>LASKU FAKTURA</t>
  </si>
  <si>
    <t>sivu 1/1</t>
  </si>
  <si>
    <t>Laskuttajan tiedot</t>
  </si>
  <si>
    <t>Laskun päiväys:</t>
  </si>
  <si>
    <t>Laskun numero:</t>
  </si>
  <si>
    <t>Viitenumero:</t>
  </si>
  <si>
    <t>Maksuehto:</t>
  </si>
  <si>
    <t>14 vrk</t>
  </si>
  <si>
    <t>Laskun viite:</t>
  </si>
  <si>
    <t>Compensation for obligatory stockpiling of medicines based on law</t>
  </si>
  <si>
    <t>Päätös lääkkeiden velvoitevarastointikorvauksesta vuodelta 2024</t>
  </si>
  <si>
    <t>Haettu korvaus</t>
  </si>
  <si>
    <t>Haettu korvaus ryhmä 2</t>
  </si>
  <si>
    <t>Alv-%</t>
  </si>
  <si>
    <t>Korvaus</t>
  </si>
  <si>
    <t>Eräpäivä:</t>
  </si>
  <si>
    <t>Loppusumma EUR:</t>
  </si>
  <si>
    <t>Korvauskorko I %  1.1. - 30.6.2025      (Suomen Pankin viitekorko +2 %-yksikköä)</t>
  </si>
  <si>
    <t>Korvauskorko II %  1.7. - 31.12.2025     (Suomen Pankin viitekorko +2 %-yksikköä)</t>
  </si>
  <si>
    <t>Velvoite 1.1.2025 (pakkauksia)</t>
  </si>
  <si>
    <t>Suurimman alitusluvan mukainen velvoite 
1.1.-30.6.2025 (pakkauksia)</t>
  </si>
  <si>
    <t>Alin saldo 
1.1.-30.6.2025 (pakkauksia)</t>
  </si>
  <si>
    <t>Kirjanpitoarvo / pakkaus 1.1.2025
(EUR  ALV 0 %)</t>
  </si>
  <si>
    <t>Sitoutunut pääoma 
1.1.-30.6.2025 (EUR)</t>
  </si>
  <si>
    <t>Alituslupanumerot
1.1.-30.6.2025</t>
  </si>
  <si>
    <t>Velvoite 1.7.2025 (pakkauksia)</t>
  </si>
  <si>
    <t>Suurimman alitusluvan mukainen velvoite
1.7.-31.12.2025 (pakkauksia)</t>
  </si>
  <si>
    <t>Alin saldo 
1.7.-31.12.2025 (pakkauksia)</t>
  </si>
  <si>
    <t>Kirjanpitoarvo / pakkaus 1.7.2025
(EUR  ALV 0 %)</t>
  </si>
  <si>
    <t>Sitoutunut pääoma 
1.7.-31.12.2025 (EUR)</t>
  </si>
  <si>
    <t>Alituslupanumerot
1.7.-31.12.2025</t>
  </si>
  <si>
    <t>Velvoite 1.1.2025 (yksikköä)</t>
  </si>
  <si>
    <t>Velvoite 1.7.2025 (yksikköä)</t>
  </si>
  <si>
    <t>006324</t>
  </si>
  <si>
    <t>007050</t>
  </si>
  <si>
    <t>013177</t>
  </si>
  <si>
    <t>036028</t>
  </si>
  <si>
    <t>Fluconazole B. Braun</t>
  </si>
  <si>
    <t>060517</t>
  </si>
  <si>
    <t>5 x 250 mg</t>
  </si>
  <si>
    <t>082476</t>
  </si>
  <si>
    <t>195842</t>
  </si>
  <si>
    <t>375259</t>
  </si>
  <si>
    <t>Cloxacillin Vital Pharma Nordic</t>
  </si>
  <si>
    <t>Rocephalin Cum Lidocain</t>
  </si>
  <si>
    <t>435743</t>
  </si>
  <si>
    <t>Cefuroxim Stragen</t>
  </si>
  <si>
    <t>10 x 250 mg</t>
  </si>
  <si>
    <t>444892</t>
  </si>
  <si>
    <t>466002</t>
  </si>
  <si>
    <t>Meronem</t>
  </si>
  <si>
    <t>477478</t>
  </si>
  <si>
    <t>515860</t>
  </si>
  <si>
    <t>555834</t>
  </si>
  <si>
    <t>569255</t>
  </si>
  <si>
    <t>001588</t>
  </si>
  <si>
    <t>4 x 1026 ml</t>
  </si>
  <si>
    <t>042305</t>
  </si>
  <si>
    <t>042396</t>
  </si>
  <si>
    <t>048015</t>
  </si>
  <si>
    <t>Albumin Baxalta</t>
  </si>
  <si>
    <t>052515</t>
  </si>
  <si>
    <t>3 x 2566 ml</t>
  </si>
  <si>
    <t>085584</t>
  </si>
  <si>
    <t>75 x 50 ml</t>
  </si>
  <si>
    <t>Natriumklorid Baxter</t>
  </si>
  <si>
    <t>160730</t>
  </si>
  <si>
    <t>5 x 1875 ml</t>
  </si>
  <si>
    <t>165859</t>
  </si>
  <si>
    <t>185396</t>
  </si>
  <si>
    <t>Finomel Perifer</t>
  </si>
  <si>
    <t>4 x 1450 ml</t>
  </si>
  <si>
    <t>194217</t>
  </si>
  <si>
    <t>1026 ml</t>
  </si>
  <si>
    <t>194530</t>
  </si>
  <si>
    <t>1540 ml</t>
  </si>
  <si>
    <t>196005</t>
  </si>
  <si>
    <t>199695</t>
  </si>
  <si>
    <t>455171</t>
  </si>
  <si>
    <t>40 x 100 ml</t>
  </si>
  <si>
    <t>459813</t>
  </si>
  <si>
    <t>4 x 1085 ml</t>
  </si>
  <si>
    <t>472064</t>
  </si>
  <si>
    <t>Finomel</t>
  </si>
  <si>
    <t>4 x 1435 ml</t>
  </si>
  <si>
    <t>540463</t>
  </si>
  <si>
    <t>4 x 1820 ml</t>
  </si>
  <si>
    <t>071950</t>
  </si>
  <si>
    <t>093719</t>
  </si>
  <si>
    <t>124509</t>
  </si>
  <si>
    <t>462275</t>
  </si>
  <si>
    <t>Tresiba</t>
  </si>
  <si>
    <t>532390</t>
  </si>
  <si>
    <t>Humulin NPH KwikPen</t>
  </si>
  <si>
    <t>026227</t>
  </si>
  <si>
    <t>oraaliliuos, kerta-annosampulli</t>
  </si>
  <si>
    <t>30 x 5 ml</t>
  </si>
  <si>
    <t>165221</t>
  </si>
  <si>
    <t>183817</t>
  </si>
  <si>
    <t>411184</t>
  </si>
  <si>
    <t>449216</t>
  </si>
  <si>
    <t>016046</t>
  </si>
  <si>
    <t>095879</t>
  </si>
  <si>
    <t>Esmeron</t>
  </si>
  <si>
    <t>166497</t>
  </si>
  <si>
    <t>166519</t>
  </si>
  <si>
    <t>401076</t>
  </si>
  <si>
    <t>559226</t>
  </si>
  <si>
    <t>472332</t>
  </si>
  <si>
    <t>0.5 ml</t>
  </si>
  <si>
    <t>483443</t>
  </si>
  <si>
    <t>Avaxim</t>
  </si>
  <si>
    <t>10 x 0.5 ml</t>
  </si>
  <si>
    <t>576544</t>
  </si>
  <si>
    <t>059232</t>
  </si>
  <si>
    <t>R03DA04</t>
  </si>
  <si>
    <t>187963</t>
  </si>
  <si>
    <t>teofylliini</t>
  </si>
  <si>
    <t>Retafyllin</t>
  </si>
  <si>
    <t>Somac Control</t>
  </si>
  <si>
    <t>505775</t>
  </si>
  <si>
    <t>517488</t>
  </si>
  <si>
    <t>085637</t>
  </si>
  <si>
    <t>408503</t>
  </si>
  <si>
    <t>435285</t>
  </si>
  <si>
    <t>469882</t>
  </si>
  <si>
    <t>Olanzapine Mylan</t>
  </si>
  <si>
    <t>551146</t>
  </si>
  <si>
    <t>Advate</t>
  </si>
  <si>
    <t>049119</t>
  </si>
  <si>
    <t>067698</t>
  </si>
  <si>
    <t>Klexane</t>
  </si>
  <si>
    <t>179997</t>
  </si>
  <si>
    <t>8 000 IU (80 mg) / 0.8 ml</t>
  </si>
  <si>
    <t>387836</t>
  </si>
  <si>
    <t>442827</t>
  </si>
  <si>
    <t>455525</t>
  </si>
  <si>
    <t>464996</t>
  </si>
  <si>
    <t>469485</t>
  </si>
  <si>
    <t>487645</t>
  </si>
  <si>
    <t>Klexane Cum Conservans</t>
  </si>
  <si>
    <t>518429</t>
  </si>
  <si>
    <t>2 000 IU (20 mg) / 0.2 ml</t>
  </si>
  <si>
    <t>529646</t>
  </si>
  <si>
    <t>6 000 IU (60 mg) / 0.6 ml</t>
  </si>
  <si>
    <t>578050</t>
  </si>
  <si>
    <t>001994</t>
  </si>
  <si>
    <t>Benzylpenicillin Vetcare</t>
  </si>
  <si>
    <t>Bimectin Vet</t>
  </si>
  <si>
    <t>019403</t>
  </si>
  <si>
    <t>Rabisin vet</t>
  </si>
  <si>
    <t>PÄÄTÖS</t>
  </si>
  <si>
    <t>PVM</t>
  </si>
  <si>
    <t>Vahvan asianumero</t>
  </si>
  <si>
    <t>Yhteyshenkilö:</t>
  </si>
  <si>
    <t>Hakemus</t>
  </si>
  <si>
    <t xml:space="preserve">Päätös </t>
  </si>
  <si>
    <t>Soveltuva lainsäädäntö</t>
  </si>
  <si>
    <t xml:space="preserve">Laki lääkkeiden velvoitevarastoinnista (979/2008) </t>
  </si>
  <si>
    <t>3 luku 12 §</t>
  </si>
  <si>
    <t>3 luku 13 §</t>
  </si>
  <si>
    <t xml:space="preserve">Valtioneuvoston asetus lääkkeiden velvoitevarastoinnista (1114/2008) </t>
  </si>
  <si>
    <t>2 luku 4 §</t>
  </si>
  <si>
    <t>Perustelut</t>
  </si>
  <si>
    <t>Sovelletut säännökset</t>
  </si>
  <si>
    <t>Laki lääkkeiden velvoitevarastoinnista (979/2008) 3 luku 12 ja 13 §</t>
  </si>
  <si>
    <t>Valtioneuvoston asetus lääkkeiden velvoitevarastoinnista (1114/2008) 2 luku 4 §</t>
  </si>
  <si>
    <t xml:space="preserve">Muutoksenhaku </t>
  </si>
  <si>
    <t xml:space="preserve">Valitusosoitus on liitteenä 1. </t>
  </si>
  <si>
    <t xml:space="preserve">Lisätietoja </t>
  </si>
  <si>
    <t>Toimitusjohtaja</t>
  </si>
  <si>
    <t>Janne Känkänen</t>
  </si>
  <si>
    <t>Liitteet</t>
  </si>
  <si>
    <t>Liite 1 Valitusosoitus</t>
  </si>
  <si>
    <t xml:space="preserve">annetun valtioneuvoston asetuksen (1114/2008) 4 §:n mukaisen </t>
  </si>
  <si>
    <t xml:space="preserve">Lääketehtaalle, lääkevalmisteen maahantuojalle tai sille, jonka lukuun maahantuojan </t>
  </si>
  <si>
    <t>velvoitevarastoa pidetään, suoritetaan korvaus velvoitevaraston ylläpidosta. Korvauksen</t>
  </si>
  <si>
    <t xml:space="preserve">suuruus on korkolain (633/1982) 12 §:ssä tarkoitettu Suomen Pankin viitekorko lisättynä </t>
  </si>
  <si>
    <t xml:space="preserve">kahdella prosenttiyksiköllä laskettuna velvoitevarastossa olevan tavaran hankintaan </t>
  </si>
  <si>
    <t xml:space="preserve">sidotusta pääomasta. Korvaus, joka suoritetaan 4 §:n 1 momentin 2 kohdassa </t>
  </si>
  <si>
    <t xml:space="preserve">tarkoitettujen liuosten varastoinnista, on kaksi prosenttiyksikköä korkeampi kuin muiden </t>
  </si>
  <si>
    <t>lääkevalmisteiden varastoinnista suoritettava korvaus.</t>
  </si>
  <si>
    <t>Korvausta ei suoriteta terveydenhuollon toimintayksikölle eikä Terveyden ja hyvinvoinnin</t>
  </si>
  <si>
    <t>laitokselle.</t>
  </si>
  <si>
    <t xml:space="preserve">Velvoitevarastossa olevan tavaran hankintahintaan sidottuna pääomana otetaan </t>
  </si>
  <si>
    <t>huomioon erikseen kalenterivuoden kummankin vuosipuoliskon alin toteutunut pääoma.</t>
  </si>
  <si>
    <t xml:space="preserve">Valtioneuvoston asetuksella annetaan tarvittaessa tarkempia säännöksiä korvauksen </t>
  </si>
  <si>
    <t>perusteista.</t>
  </si>
  <si>
    <t xml:space="preserve">Velvoitevarastointikorvaus maksetaan vuosittain jälkikäteen Huoltovarmuuskeskukselle </t>
  </si>
  <si>
    <t>tehdyn kirjallisen hakemuksen perusteella. Korvaus maksetaan huoltovarmuusrahastosta.</t>
  </si>
  <si>
    <t>Valtioneuvoston asetuksella annetaan tarkempia säännöksiä korvauksen hakemisesta</t>
  </si>
  <si>
    <t>ja maksamisesta sekä muusta korvausmenettelystä.</t>
  </si>
  <si>
    <t>Velvoitevarastointikorvausta tulee hakea Huoltovarmuuskeskukselta kirjallisesti</t>
  </si>
  <si>
    <t>varastointivuotta seuraavan tammikuun loppuun mennessä.</t>
  </si>
  <si>
    <t xml:space="preserve">Hakemuksessa on esitettävä velvoitevarastoon sitoutunut alin pääoma erikseen </t>
  </si>
  <si>
    <t xml:space="preserve">varastointivuoden ensimmäisen ja toisen vuosipuoliskon osalta. Pääoma tulee selvittää </t>
  </si>
  <si>
    <t xml:space="preserve">velvoitevarastointilain 4 §:n 1 momentissa säädettyihin lääkeryhmiin eriteltynä. </t>
  </si>
  <si>
    <t xml:space="preserve">Selvityksessä tulee lisäksi ilmoittaa velvoitevarastointilain 14 §:n 2 momentin perusteella </t>
  </si>
  <si>
    <t xml:space="preserve">Hakemukseen tulee liittää korvausta hakevan yhteisön tilintarkastajan todistus siitä, että </t>
  </si>
  <si>
    <t>hakemuksen perusteena olevat summat velvoitevarastoon sitoutuneesta pääomasta on</t>
  </si>
  <si>
    <t>oikein johdettu yhteisön kirjanpidosta.</t>
  </si>
  <si>
    <t xml:space="preserve">Huoltovarmuuskeskuksen on maksettava korvaus varastointikorvaukseen oikeutetulle </t>
  </si>
  <si>
    <t>tämän ilmoittamalle tilille kunkin vuoden maaliskuun loppuun mennessä.</t>
  </si>
  <si>
    <t xml:space="preserve">Hakija on hakenut Huoltovarmuuskeskukselta korvausta lääkkeiden velvoitevarastoinnista </t>
  </si>
  <si>
    <t xml:space="preserve">annetun asetuksen 2 luvun 4 §:n mukaiset tiedot. </t>
  </si>
  <si>
    <t xml:space="preserve">Lääkkeiden velvoitevarastoinnista annetun lain 12 §:n mukaan korvauksen suuruus on </t>
  </si>
  <si>
    <t xml:space="preserve">korkolain (633/1982) 12 §:ssä tarkoitettu Suomen Pankin viitekorko lisättynä kahdella </t>
  </si>
  <si>
    <t xml:space="preserve">prosenttiyksiköllä laskettuna velvoitevarastossa olevan tavaran hankintaan sidotusta </t>
  </si>
  <si>
    <t xml:space="preserve">Korvaus, joka suoritetaan lain 4 §:n 1 momentin 2 kohdassa tarkoitettujen liuosten </t>
  </si>
  <si>
    <t xml:space="preserve">varastoinnista, on kaksi prosenttiyksikköä korkeampi kuin muiden lääkevalmisteiden </t>
  </si>
  <si>
    <t>varastoinnista suoritettava korvaus.</t>
  </si>
  <si>
    <t xml:space="preserve">Sidottu pääoma lasketaan lääkkeiden velvoitevarastoinnista annetun lain 12 §:n 3 </t>
  </si>
  <si>
    <t xml:space="preserve">momentin mukaisesti erikseen kalenterivuoden kummankin vuosipuoliskon alimman </t>
  </si>
  <si>
    <t xml:space="preserve">toteutuneen pääoman osalta. Alin sidottu pääoma lasketaan valmistekohtaisesti lain 4 §:n </t>
  </si>
  <si>
    <t>1 momentin mukaisten lääkeryhmien perusteella.</t>
  </si>
  <si>
    <t>Velvoitteelle on myönnetty alituslupapäätös. Korvaus  maksetaan alitusluvan mukaiselle</t>
  </si>
  <si>
    <t xml:space="preserve">Korvaus maksetaan alitusluvan mukaiselle pääomalle, vaikka varastotaso olisi alittanut </t>
  </si>
  <si>
    <t>alitusluvan mukaisen tason.</t>
  </si>
  <si>
    <t xml:space="preserve">Lisätietoja asiassa antaa vanhempi varautumisasiantuntija Marjukka Kuittinen </t>
  </si>
  <si>
    <t>(marjukka.kuittinen@nesa.fi, puhelin 029 505 1019).</t>
  </si>
  <si>
    <t xml:space="preserve">myönnetyt alitusluvat sekä 8 §:n 3 momentin mukaiset vapautukset </t>
  </si>
  <si>
    <t xml:space="preserve">varastointivelvoitteesta sekä alituslupien ja vapautuksien vaikutukset </t>
  </si>
  <si>
    <t>varastointikorvaukseen.</t>
  </si>
  <si>
    <t>Korvaus suoritetaan hakemuksessa ilmoitetulle pankkitilille:</t>
  </si>
  <si>
    <t>euron suuruisen korvauksen lääkkeiden velvoitevarastoinnista ajalta 1.1–31.12.2025.</t>
  </si>
  <si>
    <t>Päätös lääkkeiden velvoitevarastointikorvauksesta vuodelta 2025</t>
  </si>
  <si>
    <t>ajalta 1.1.–31.12.2025. Hakemus sisältää lääkkeiden velvoitevarastoinnista</t>
  </si>
  <si>
    <t>pääomasta. Suomen Pankin viitekorko oli 3,50 prosenttia ajalla 1.1.–30.6.2025 ja 2,50</t>
  </si>
  <si>
    <t>prosenttia ajalla 1.7-31.12.2025.</t>
  </si>
  <si>
    <t>Lääkkeiden velvoitevarastoinnin korvaushakemus vuodelta 2025</t>
  </si>
  <si>
    <r>
      <t xml:space="preserve">pääomalle, vaikka varastotaso olisi pysynyt korkeammalla tasolla kuin alitusluvassa. </t>
    </r>
    <r>
      <rPr>
        <sz val="10.5"/>
        <color rgb="FFFF0000"/>
        <rFont val="Arial"/>
        <family val="2"/>
      </rPr>
      <t>TAI</t>
    </r>
    <r>
      <rPr>
        <sz val="10.5"/>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</si>
</sst>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00_ ;[Red]\-#,##0.00\ "/>
    <numFmt numFmtId="165" formatCode="_-* #,##0.00\ [$€-1]_-;\-* #,##0.00\ [$€-1]_-;_-* &quot;-&quot;??\ [$€-1]_-;_-@_-"/>
    <numFmt numFmtId="166" formatCode="#,##0.00\ &quot;€&quot;"/>
  </numFmts>
  <fonts count="36" x14ac:knownFonts="1">
    <font>
      <sz val="10"/>
      <name val="Arial"/>
    </font>
    <font>
      <b/>
      <sz val="10"/>
      <name val="Arial"/>
      <family val="2"/>
    </font>
    <font>
      <sz val="8"/>
      <name val="Arial"/>
      <family val="2"/>
    </font>
    <font>
      <sz val="10"/>
      <name val="Arial"/>
      <family val="2"/>
    </font>
    <font>
      <b/>
      <sz val="10"/>
      <color indexed="10"/>
      <name val="Arial"/>
      <family val="2"/>
    </font>
    <font>
      <sz val="10"/>
      <color indexed="8"/>
      <name val="Arial"/>
      <family val="2"/>
    </font>
    <font>
      <u/>
      <sz val="10"/>
      <color indexed="12"/>
      <name val="Arial"/>
      <family val="2"/>
    </font>
    <font>
      <u/>
      <sz val="10"/>
      <name val="Arial"/>
      <family val="2"/>
    </font>
    <font>
      <sz val="11"/>
      <name val="Calibri"/>
      <family val="2"/>
    </font>
    <font>
      <b/>
      <sz val="9"/>
      <color rgb="FF0070C0"/>
      <name val="Arial"/>
      <family val="2"/>
    </font>
    <font>
      <sz val="10"/>
      <name val="Arial"/>
      <family val="2"/>
    </font>
    <font>
      <sz val="10"/>
      <name val="Arial"/>
      <family val="2"/>
    </font>
    <font>
      <i/>
      <sz val="10"/>
      <name val="Arial"/>
      <family val="2"/>
    </font>
    <font>
      <b/>
      <sz val="10"/>
      <color theme="0"/>
      <name val="Arial"/>
      <family val="2"/>
    </font>
    <font>
      <b/>
      <sz val="12"/>
      <color theme="0"/>
      <name val="Arial"/>
      <family val="2"/>
    </font>
    <font>
      <b/>
      <sz val="14"/>
      <color theme="1"/>
      <name val="Calibri"/>
      <family val="2"/>
      <scheme val="minor"/>
    </font>
    <font>
      <i/>
      <sz val="11"/>
      <color theme="1"/>
      <name val="Calibri"/>
      <family val="2"/>
      <scheme val="minor"/>
    </font>
    <font>
      <sz val="9"/>
      <color indexed="81"/>
      <name val="Tahoma"/>
      <family val="2"/>
    </font>
    <font>
      <b/>
      <sz val="9"/>
      <color indexed="81"/>
      <name val="Tahoma"/>
      <family val="2"/>
    </font>
    <font>
      <b/>
      <sz val="16"/>
      <color rgb="FF000000"/>
      <name val="Calibri"/>
      <family val="2"/>
    </font>
    <font>
      <sz val="11"/>
      <color rgb="FF000000"/>
      <name val="Calibri"/>
      <family val="2"/>
    </font>
    <font>
      <b/>
      <sz val="11"/>
      <color rgb="FF000000"/>
      <name val="Calibri"/>
      <family val="2"/>
    </font>
    <font>
      <sz val="9"/>
      <color rgb="FF000000"/>
      <name val="Calibri"/>
      <family val="2"/>
    </font>
    <font>
      <u/>
      <sz val="9"/>
      <color rgb="FF0563C1"/>
      <name val="Calibri"/>
      <family val="2"/>
    </font>
    <font>
      <strike/>
      <sz val="11"/>
      <color rgb="FF000000"/>
      <name val="Calibri"/>
      <family val="2"/>
    </font>
    <font>
      <sz val="10"/>
      <color rgb="FF000000"/>
      <name val="Calibri"/>
      <family val="2"/>
    </font>
    <font>
      <b/>
      <sz val="16"/>
      <color rgb="FFFF0000"/>
      <name val="Calibri"/>
      <family val="2"/>
    </font>
    <font>
      <sz val="10.5"/>
      <name val="Arial"/>
      <family val="2"/>
    </font>
    <font>
      <b/>
      <sz val="10.5"/>
      <name val="Arial"/>
      <family val="2"/>
    </font>
    <font>
      <sz val="10.5"/>
      <color rgb="FF000000"/>
      <name val="Arial"/>
      <family val="2"/>
    </font>
    <font>
      <i/>
      <sz val="10.5"/>
      <name val="Arial"/>
      <family val="2"/>
    </font>
    <font>
      <sz val="10.5"/>
      <color rgb="FF808080"/>
      <name val="Arial"/>
      <family val="2"/>
    </font>
    <font>
      <sz val="10.5"/>
      <color rgb="FF00B050"/>
      <name val="Arial"/>
      <family val="2"/>
    </font>
    <font>
      <b/>
      <sz val="12"/>
      <name val="Arial"/>
      <family val="2"/>
    </font>
    <font>
      <b/>
      <sz val="14"/>
      <name val="Arial"/>
      <family val="2"/>
    </font>
    <font>
      <sz val="10.5"/>
      <color rgb="FFFF0000"/>
      <name val="Arial"/>
      <family val="2"/>
    </font>
  </fonts>
  <fills count="8">
    <fill>
      <patternFill patternType="none"/>
    </fill>
    <fill>
      <patternFill patternType="gray125"/>
    </fill>
    <fill>
      <patternFill patternType="solid">
        <fgColor theme="0" tint="-4.9989318521683403E-2"/>
        <bgColor indexed="64"/>
      </patternFill>
    </fill>
    <fill>
      <patternFill patternType="solid">
        <fgColor theme="4"/>
        <bgColor theme="4"/>
      </patternFill>
    </fill>
    <fill>
      <patternFill patternType="solid">
        <fgColor theme="0"/>
        <bgColor indexed="64"/>
      </patternFill>
    </fill>
    <fill>
      <patternFill patternType="solid">
        <fgColor rgb="FFF8CBAD"/>
        <bgColor rgb="FF000000"/>
      </patternFill>
    </fill>
    <fill>
      <patternFill patternType="solid">
        <fgColor theme="0" tint="-0.14999847407452621"/>
        <bgColor indexed="64"/>
      </patternFill>
    </fill>
    <fill>
      <patternFill patternType="solid">
        <fgColor theme="0"/>
        <bgColor rgb="FF000000"/>
      </patternFill>
    </fill>
  </fills>
  <borders count="8">
    <border>
      <left/>
      <right/>
      <top/>
      <bottom/>
      <diagonal/>
    </border>
    <border>
      <left/>
      <right/>
      <top style="thin">
        <color indexed="64"/>
      </top>
      <bottom style="double">
        <color indexed="64"/>
      </bottom>
      <diagonal/>
    </border>
    <border>
      <left/>
      <right/>
      <top/>
      <bottom style="thin">
        <color indexed="64"/>
      </bottom>
      <diagonal/>
    </border>
    <border>
      <left/>
      <right/>
      <top style="medium">
        <color theme="1"/>
      </top>
      <bottom style="medium">
        <color theme="1"/>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0" tint="-0.14999847407452621"/>
      </bottom>
      <diagonal/>
    </border>
    <border>
      <left/>
      <right/>
      <top style="thin">
        <color theme="0" tint="-0.14999847407452621"/>
      </top>
      <bottom style="thin">
        <color theme="0" tint="-0.14999847407452621"/>
      </bottom>
      <diagonal/>
    </border>
  </borders>
  <cellStyleXfs count="6">
    <xf numFmtId="0" fontId="0" fillId="0" borderId="0"/>
    <xf numFmtId="0" fontId="6" fillId="0" borderId="0" applyNumberFormat="0" applyFill="0" applyBorder="0" applyAlignment="0" applyProtection="0">
      <alignment vertical="top"/>
      <protection locked="0"/>
    </xf>
    <xf numFmtId="44" fontId="10" fillId="0" borderId="0" applyFont="0" applyFill="0" applyBorder="0" applyAlignment="0" applyProtection="0"/>
    <xf numFmtId="9" fontId="11" fillId="0" borderId="0" applyFont="0" applyFill="0" applyBorder="0" applyAlignment="0" applyProtection="0"/>
    <xf numFmtId="0" fontId="3" fillId="0" borderId="0"/>
    <xf numFmtId="44" fontId="3" fillId="0" borderId="0" applyFont="0" applyFill="0" applyBorder="0" applyAlignment="0" applyProtection="0"/>
  </cellStyleXfs>
  <cellXfs count="137">
    <xf numFmtId="0" fontId="0" fillId="0" borderId="0" xfId="0"/>
    <xf numFmtId="0" fontId="3" fillId="0" borderId="0" xfId="0" applyFont="1"/>
    <xf numFmtId="0" fontId="1" fillId="0" borderId="2" xfId="0" applyFont="1" applyBorder="1"/>
    <xf numFmtId="0" fontId="1" fillId="0" borderId="2" xfId="0" applyFont="1" applyBorder="1" applyAlignment="1">
      <alignment horizontal="right"/>
    </xf>
    <xf numFmtId="0" fontId="1" fillId="2" borderId="1" xfId="0" applyFont="1" applyFill="1" applyBorder="1"/>
    <xf numFmtId="0" fontId="0" fillId="0" borderId="0" xfId="0" applyProtection="1">
      <protection locked="0"/>
    </xf>
    <xf numFmtId="0" fontId="3" fillId="0" borderId="0" xfId="0" applyFont="1" applyProtection="1">
      <protection locked="0"/>
    </xf>
    <xf numFmtId="0" fontId="2" fillId="0" borderId="0" xfId="0" applyFont="1" applyAlignment="1">
      <alignment horizontal="left"/>
    </xf>
    <xf numFmtId="0" fontId="4" fillId="0" borderId="0" xfId="0" applyFont="1" applyAlignment="1">
      <alignment horizontal="left"/>
    </xf>
    <xf numFmtId="0" fontId="0" fillId="0" borderId="0" xfId="0" applyAlignment="1">
      <alignment horizontal="left"/>
    </xf>
    <xf numFmtId="0" fontId="5" fillId="0" borderId="0" xfId="0" applyFont="1" applyAlignment="1">
      <alignment horizontal="left"/>
    </xf>
    <xf numFmtId="0" fontId="0" fillId="0" borderId="0" xfId="0" applyAlignment="1" applyProtection="1">
      <alignment wrapText="1"/>
      <protection locked="0"/>
    </xf>
    <xf numFmtId="3" fontId="0" fillId="0" borderId="0" xfId="0" applyNumberFormat="1" applyProtection="1">
      <protection locked="0"/>
    </xf>
    <xf numFmtId="44" fontId="0" fillId="0" borderId="0" xfId="2" applyFont="1" applyProtection="1">
      <protection locked="0"/>
    </xf>
    <xf numFmtId="10" fontId="0" fillId="0" borderId="0" xfId="3" applyNumberFormat="1" applyFont="1"/>
    <xf numFmtId="0" fontId="0" fillId="0" borderId="0" xfId="2" applyNumberFormat="1" applyFont="1" applyProtection="1">
      <protection locked="0"/>
    </xf>
    <xf numFmtId="0" fontId="0" fillId="0" borderId="0" xfId="0" applyAlignment="1" applyProtection="1">
      <alignment horizontal="right"/>
      <protection locked="0"/>
    </xf>
    <xf numFmtId="0" fontId="3" fillId="0" borderId="0" xfId="2" applyNumberFormat="1" applyFont="1" applyProtection="1">
      <protection locked="0"/>
    </xf>
    <xf numFmtId="3" fontId="3" fillId="0" borderId="0" xfId="0" applyNumberFormat="1" applyFont="1" applyProtection="1">
      <protection locked="0"/>
    </xf>
    <xf numFmtId="0" fontId="1" fillId="0" borderId="0" xfId="0" applyFont="1" applyAlignment="1">
      <alignment horizontal="left"/>
    </xf>
    <xf numFmtId="0" fontId="3" fillId="0" borderId="0" xfId="0" applyFont="1" applyAlignment="1">
      <alignment horizontal="left"/>
    </xf>
    <xf numFmtId="44" fontId="3" fillId="0" borderId="0" xfId="2" applyFont="1" applyProtection="1">
      <protection locked="0"/>
    </xf>
    <xf numFmtId="0" fontId="3" fillId="0" borderId="0" xfId="0" applyFont="1" applyAlignment="1">
      <alignment horizontal="left" indent="1"/>
    </xf>
    <xf numFmtId="0" fontId="0" fillId="0" borderId="0" xfId="0" applyAlignment="1">
      <alignment horizontal="left" indent="1"/>
    </xf>
    <xf numFmtId="0" fontId="1" fillId="2" borderId="0" xfId="0" applyFont="1" applyFill="1" applyAlignment="1">
      <alignment horizontal="left"/>
    </xf>
    <xf numFmtId="1" fontId="13" fillId="3" borderId="3" xfId="0" applyNumberFormat="1" applyFont="1" applyFill="1" applyBorder="1" applyAlignment="1">
      <alignment wrapText="1"/>
    </xf>
    <xf numFmtId="164" fontId="13" fillId="3" borderId="3" xfId="0" applyNumberFormat="1" applyFont="1" applyFill="1" applyBorder="1" applyAlignment="1">
      <alignment wrapText="1"/>
    </xf>
    <xf numFmtId="3" fontId="0" fillId="0" borderId="0" xfId="0" applyNumberFormat="1" applyAlignment="1" applyProtection="1">
      <alignment wrapText="1"/>
      <protection locked="0"/>
    </xf>
    <xf numFmtId="0" fontId="13" fillId="3" borderId="0" xfId="0" applyFont="1" applyFill="1" applyAlignment="1">
      <alignment wrapText="1"/>
    </xf>
    <xf numFmtId="0" fontId="0" fillId="4" borderId="0" xfId="0" applyFill="1"/>
    <xf numFmtId="0" fontId="0" fillId="4" borderId="0" xfId="0" applyFill="1" applyAlignment="1">
      <alignment wrapText="1"/>
    </xf>
    <xf numFmtId="0" fontId="0" fillId="2" borderId="0" xfId="0" applyFill="1"/>
    <xf numFmtId="0" fontId="1" fillId="2" borderId="2" xfId="0" applyFont="1" applyFill="1" applyBorder="1"/>
    <xf numFmtId="1" fontId="13" fillId="3" borderId="4" xfId="0" applyNumberFormat="1" applyFont="1" applyFill="1" applyBorder="1" applyAlignment="1">
      <alignment wrapText="1"/>
    </xf>
    <xf numFmtId="1" fontId="13" fillId="3" borderId="5" xfId="0" applyNumberFormat="1" applyFont="1" applyFill="1" applyBorder="1" applyAlignment="1">
      <alignment wrapText="1"/>
    </xf>
    <xf numFmtId="0" fontId="0" fillId="0" borderId="0" xfId="0" applyAlignment="1">
      <alignment wrapText="1"/>
    </xf>
    <xf numFmtId="3" fontId="3" fillId="0" borderId="0" xfId="0" applyNumberFormat="1" applyFont="1" applyAlignment="1" applyProtection="1">
      <alignment wrapText="1"/>
      <protection locked="0"/>
    </xf>
    <xf numFmtId="0" fontId="14" fillId="3" borderId="0" xfId="0" applyFont="1" applyFill="1"/>
    <xf numFmtId="0" fontId="12" fillId="0" borderId="0" xfId="0" applyFont="1" applyProtection="1">
      <protection locked="0"/>
    </xf>
    <xf numFmtId="44" fontId="0" fillId="0" borderId="0" xfId="2" applyFont="1" applyProtection="1">
      <protection locked="0" hidden="1"/>
    </xf>
    <xf numFmtId="0" fontId="0" fillId="0" borderId="0" xfId="0" applyProtection="1">
      <protection hidden="1"/>
    </xf>
    <xf numFmtId="165" fontId="3" fillId="0" borderId="0" xfId="0" applyNumberFormat="1" applyFont="1" applyProtection="1">
      <protection hidden="1"/>
    </xf>
    <xf numFmtId="44" fontId="0" fillId="0" borderId="0" xfId="0" applyNumberFormat="1" applyProtection="1">
      <protection hidden="1"/>
    </xf>
    <xf numFmtId="165" fontId="0" fillId="0" borderId="0" xfId="0" applyNumberFormat="1" applyProtection="1">
      <protection hidden="1"/>
    </xf>
    <xf numFmtId="0" fontId="0" fillId="2" borderId="1" xfId="0" applyFill="1" applyBorder="1" applyProtection="1">
      <protection hidden="1"/>
    </xf>
    <xf numFmtId="165" fontId="1" fillId="2" borderId="1" xfId="0" applyNumberFormat="1" applyFont="1" applyFill="1" applyBorder="1" applyProtection="1">
      <protection hidden="1"/>
    </xf>
    <xf numFmtId="44" fontId="0" fillId="2" borderId="0" xfId="0" applyNumberFormat="1" applyFill="1" applyProtection="1">
      <protection hidden="1"/>
    </xf>
    <xf numFmtId="44" fontId="1" fillId="2" borderId="2" xfId="0" applyNumberFormat="1" applyFont="1" applyFill="1" applyBorder="1" applyProtection="1">
      <protection hidden="1"/>
    </xf>
    <xf numFmtId="44" fontId="0" fillId="0" borderId="0" xfId="5" applyFont="1" applyAlignment="1" applyProtection="1">
      <alignment wrapText="1"/>
      <protection hidden="1"/>
    </xf>
    <xf numFmtId="0" fontId="12" fillId="0" borderId="0" xfId="0" applyFont="1" applyProtection="1">
      <protection locked="0" hidden="1"/>
    </xf>
    <xf numFmtId="0" fontId="15" fillId="0" borderId="0" xfId="0" applyFont="1" applyAlignment="1">
      <alignment horizontal="left" indent="2"/>
    </xf>
    <xf numFmtId="0" fontId="3" fillId="0" borderId="0" xfId="0" applyFont="1" applyAlignment="1">
      <alignment horizontal="left" indent="2"/>
    </xf>
    <xf numFmtId="0" fontId="7" fillId="0" borderId="0" xfId="0" applyFont="1" applyAlignment="1">
      <alignment horizontal="left"/>
    </xf>
    <xf numFmtId="0" fontId="8" fillId="0" borderId="0" xfId="0" applyFont="1" applyAlignment="1">
      <alignment vertical="center"/>
    </xf>
    <xf numFmtId="1" fontId="3" fillId="0" borderId="0" xfId="0" applyNumberFormat="1" applyFont="1"/>
    <xf numFmtId="0" fontId="16" fillId="0" borderId="0" xfId="0" applyFont="1" applyAlignment="1">
      <alignment horizontal="left" indent="2"/>
    </xf>
    <xf numFmtId="0" fontId="3" fillId="0" borderId="0" xfId="0" applyFont="1" applyAlignment="1" applyProtection="1">
      <alignment wrapText="1"/>
      <protection locked="0"/>
    </xf>
    <xf numFmtId="0" fontId="1" fillId="0" borderId="0" xfId="0" applyFont="1" applyAlignment="1" applyProtection="1">
      <alignment wrapText="1"/>
      <protection locked="0"/>
    </xf>
    <xf numFmtId="1"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49" fontId="0" fillId="0" borderId="0" xfId="0" applyNumberFormat="1" applyProtection="1">
      <protection locked="0"/>
    </xf>
    <xf numFmtId="0" fontId="0" fillId="0" borderId="0" xfId="0" applyAlignment="1" applyProtection="1">
      <alignment horizontal="left"/>
      <protection locked="0"/>
    </xf>
    <xf numFmtId="0" fontId="1" fillId="0" borderId="0" xfId="0" applyFont="1" applyAlignment="1" applyProtection="1">
      <alignment horizontal="left" wrapText="1"/>
      <protection locked="0"/>
    </xf>
    <xf numFmtId="0" fontId="20" fillId="0" borderId="0" xfId="0" applyFont="1"/>
    <xf numFmtId="0" fontId="20" fillId="5" borderId="0" xfId="0" applyFont="1" applyFill="1"/>
    <xf numFmtId="0" fontId="24" fillId="5" borderId="0" xfId="0" applyFont="1" applyFill="1"/>
    <xf numFmtId="0" fontId="21" fillId="0" borderId="0" xfId="0" applyFont="1"/>
    <xf numFmtId="0" fontId="20" fillId="6" borderId="0" xfId="0" applyFont="1" applyFill="1" applyAlignment="1">
      <alignment horizontal="left"/>
    </xf>
    <xf numFmtId="0" fontId="20" fillId="0" borderId="0" xfId="0" applyFont="1" applyAlignment="1">
      <alignment horizontal="left"/>
    </xf>
    <xf numFmtId="0" fontId="21" fillId="5" borderId="0" xfId="0" applyFont="1" applyFill="1"/>
    <xf numFmtId="0" fontId="22" fillId="0" borderId="0" xfId="0" applyFont="1"/>
    <xf numFmtId="0" fontId="23" fillId="0" borderId="0" xfId="0" applyFont="1"/>
    <xf numFmtId="0" fontId="19" fillId="0" borderId="0" xfId="0" applyFont="1" applyAlignment="1">
      <alignment horizontal="left"/>
    </xf>
    <xf numFmtId="0" fontId="20" fillId="4" borderId="0" xfId="0" applyFont="1" applyFill="1"/>
    <xf numFmtId="0" fontId="20" fillId="7" borderId="0" xfId="0" applyFont="1" applyFill="1"/>
    <xf numFmtId="3" fontId="20" fillId="7" borderId="0" xfId="0" applyNumberFormat="1" applyFont="1" applyFill="1" applyAlignment="1">
      <alignment horizontal="left"/>
    </xf>
    <xf numFmtId="0" fontId="20" fillId="4" borderId="0" xfId="0" applyFont="1" applyFill="1" applyAlignment="1">
      <alignment horizontal="left"/>
    </xf>
    <xf numFmtId="0" fontId="0" fillId="4" borderId="0" xfId="0" applyFill="1" applyAlignment="1">
      <alignment horizontal="left"/>
    </xf>
    <xf numFmtId="14" fontId="20" fillId="5" borderId="0" xfId="0" applyNumberFormat="1" applyFont="1" applyFill="1" applyAlignment="1">
      <alignment horizontal="left"/>
    </xf>
    <xf numFmtId="14" fontId="20" fillId="0" borderId="0" xfId="0" applyNumberFormat="1" applyFont="1" applyAlignment="1">
      <alignment horizontal="left"/>
    </xf>
    <xf numFmtId="0" fontId="6" fillId="0" borderId="0" xfId="1" applyAlignment="1" applyProtection="1"/>
    <xf numFmtId="9" fontId="20" fillId="6" borderId="0" xfId="0" applyNumberFormat="1" applyFont="1" applyFill="1" applyAlignment="1">
      <alignment horizontal="center"/>
    </xf>
    <xf numFmtId="0" fontId="21" fillId="0" borderId="0" xfId="0" applyFont="1" applyAlignment="1">
      <alignment horizontal="center"/>
    </xf>
    <xf numFmtId="166" fontId="20" fillId="6" borderId="0" xfId="0" applyNumberFormat="1" applyFont="1" applyFill="1" applyAlignment="1">
      <alignment horizontal="center"/>
    </xf>
    <xf numFmtId="166" fontId="21" fillId="5" borderId="0" xfId="0" applyNumberFormat="1" applyFont="1" applyFill="1"/>
    <xf numFmtId="0" fontId="0" fillId="0" borderId="0" xfId="0"/>
    <xf numFmtId="9" fontId="0" fillId="0" borderId="0" xfId="0" applyNumberFormat="1" applyProtection="1">
      <protection locked="0"/>
    </xf>
    <xf numFmtId="0" fontId="28" fillId="0" borderId="0" xfId="0" applyFont="1" applyAlignment="1">
      <alignment vertical="center"/>
    </xf>
    <xf numFmtId="0" fontId="27" fillId="0" borderId="0" xfId="0" applyFont="1" applyAlignment="1">
      <alignment vertical="center"/>
    </xf>
    <xf numFmtId="0" fontId="31" fillId="0" borderId="0" xfId="0" applyFont="1" applyAlignment="1">
      <alignment vertical="center"/>
    </xf>
    <xf numFmtId="0" fontId="27" fillId="0" borderId="0" xfId="0" applyFont="1" applyAlignment="1">
      <alignment vertical="center" wrapText="1"/>
    </xf>
    <xf numFmtId="0" fontId="27" fillId="0" borderId="0" xfId="0" applyFont="1" applyAlignment="1">
      <alignment horizontal="left" vertical="center"/>
    </xf>
    <xf numFmtId="0" fontId="32" fillId="0" borderId="0" xfId="0" applyFont="1" applyAlignment="1">
      <alignment vertical="center"/>
    </xf>
    <xf numFmtId="0" fontId="0" fillId="0" borderId="0" xfId="0"/>
    <xf numFmtId="0" fontId="0" fillId="0" borderId="0" xfId="0"/>
    <xf numFmtId="0" fontId="27" fillId="0" borderId="0" xfId="0" applyFont="1" applyAlignment="1">
      <alignment horizontal="left" vertical="center" indent="5"/>
    </xf>
    <xf numFmtId="0" fontId="30" fillId="0" borderId="0" xfId="0" applyFont="1" applyAlignment="1">
      <alignment horizontal="left" vertical="center" indent="5"/>
    </xf>
    <xf numFmtId="0" fontId="0" fillId="0" borderId="0" xfId="0" applyAlignment="1">
      <alignment horizontal="left" indent="5"/>
    </xf>
    <xf numFmtId="0" fontId="29" fillId="0" borderId="0" xfId="0" applyFont="1" applyAlignment="1">
      <alignment horizontal="left" vertical="center" indent="5"/>
    </xf>
    <xf numFmtId="0" fontId="31" fillId="0" borderId="0" xfId="0" applyFont="1" applyAlignment="1">
      <alignment horizontal="left" vertical="center" indent="5"/>
    </xf>
    <xf numFmtId="0" fontId="1" fillId="2" borderId="6" xfId="0" applyFont="1" applyFill="1" applyBorder="1" applyAlignment="1">
      <alignment horizontal="left"/>
    </xf>
    <xf numFmtId="0" fontId="1" fillId="2" borderId="7" xfId="0" applyFont="1" applyFill="1" applyBorder="1" applyAlignment="1">
      <alignment horizontal="left"/>
    </xf>
    <xf numFmtId="4" fontId="27" fillId="0" borderId="0" xfId="0" applyNumberFormat="1" applyFont="1" applyAlignment="1">
      <alignment horizontal="left" vertical="center" indent="5"/>
    </xf>
    <xf numFmtId="49" fontId="27" fillId="0" borderId="0" xfId="0" applyNumberFormat="1" applyFont="1" applyAlignment="1">
      <alignment horizontal="left" vertical="center"/>
    </xf>
    <xf numFmtId="0" fontId="27" fillId="0" borderId="0" xfId="0" applyFont="1" applyAlignment="1">
      <alignment horizontal="left"/>
    </xf>
    <xf numFmtId="0" fontId="33" fillId="0" borderId="0" xfId="0" applyFont="1" applyAlignment="1">
      <alignment vertical="center"/>
    </xf>
    <xf numFmtId="0" fontId="34" fillId="0" borderId="0" xfId="0" applyFont="1" applyAlignment="1">
      <alignment horizontal="left"/>
    </xf>
    <xf numFmtId="0" fontId="35" fillId="0" borderId="0" xfId="0" applyFont="1" applyAlignment="1">
      <alignment horizontal="left" vertical="center"/>
    </xf>
    <xf numFmtId="14" fontId="35" fillId="0" borderId="0" xfId="0" applyNumberFormat="1" applyFont="1" applyAlignment="1">
      <alignment horizontal="left" vertical="center"/>
    </xf>
    <xf numFmtId="0" fontId="3" fillId="2" borderId="7" xfId="0" applyFont="1" applyFill="1" applyBorder="1" applyAlignment="1" applyProtection="1">
      <alignment horizontal="left" indent="1"/>
      <protection locked="0"/>
    </xf>
    <xf numFmtId="0" fontId="3" fillId="2" borderId="6" xfId="0" applyFont="1" applyFill="1" applyBorder="1" applyAlignment="1" applyProtection="1">
      <alignment horizontal="left" indent="1"/>
      <protection locked="0"/>
    </xf>
    <xf numFmtId="49" fontId="3" fillId="2" borderId="7" xfId="0" applyNumberFormat="1" applyFont="1" applyFill="1" applyBorder="1" applyAlignment="1" applyProtection="1">
      <alignment horizontal="left" indent="1"/>
      <protection locked="0"/>
    </xf>
    <xf numFmtId="14" fontId="3" fillId="2" borderId="6" xfId="0" applyNumberFormat="1" applyFont="1" applyFill="1" applyBorder="1" applyAlignment="1" applyProtection="1">
      <alignment horizontal="left" indent="1"/>
      <protection locked="0"/>
    </xf>
    <xf numFmtId="14" fontId="0" fillId="2" borderId="6" xfId="0" applyNumberFormat="1" applyFill="1" applyBorder="1" applyAlignment="1" applyProtection="1">
      <alignment horizontal="left" indent="1"/>
      <protection locked="0"/>
    </xf>
    <xf numFmtId="0" fontId="6" fillId="2" borderId="7" xfId="1" applyFill="1" applyBorder="1" applyAlignment="1">
      <alignment horizontal="left" indent="1"/>
      <protection locked="0"/>
    </xf>
    <xf numFmtId="0" fontId="1" fillId="2" borderId="6" xfId="0" applyFont="1" applyFill="1" applyBorder="1" applyAlignment="1" applyProtection="1">
      <alignment horizontal="left" indent="1"/>
      <protection locked="0"/>
    </xf>
    <xf numFmtId="49" fontId="3" fillId="2" borderId="6" xfId="0" applyNumberFormat="1" applyFont="1" applyFill="1" applyBorder="1" applyAlignment="1" applyProtection="1">
      <alignment horizontal="left" indent="1"/>
      <protection locked="0"/>
    </xf>
    <xf numFmtId="3" fontId="20" fillId="5" borderId="0" xfId="0" applyNumberFormat="1" applyFont="1" applyFill="1" applyAlignment="1">
      <alignment horizontal="left"/>
    </xf>
    <xf numFmtId="0" fontId="20" fillId="0" borderId="0" xfId="0" applyFont="1" applyAlignment="1"/>
    <xf numFmtId="0" fontId="20" fillId="0" borderId="0" xfId="0" applyFont="1" applyAlignment="1">
      <alignment horizontal="left" vertical="top"/>
    </xf>
    <xf numFmtId="0" fontId="20" fillId="6" borderId="0" xfId="0" applyFont="1" applyFill="1" applyAlignment="1">
      <alignment horizontal="left"/>
    </xf>
    <xf numFmtId="0" fontId="20" fillId="5" borderId="0" xfId="0" applyFont="1" applyFill="1" applyAlignment="1">
      <alignment horizontal="left"/>
    </xf>
    <xf numFmtId="0" fontId="25" fillId="5" borderId="0" xfId="0" applyFont="1" applyFill="1" applyAlignment="1">
      <alignment horizontal="left" wrapText="1"/>
    </xf>
    <xf numFmtId="0" fontId="26" fillId="4" borderId="0" xfId="0" applyFont="1" applyFill="1" applyAlignment="1">
      <alignment horizontal="center"/>
    </xf>
    <xf numFmtId="0" fontId="0" fillId="6" borderId="0" xfId="0" applyFill="1" applyAlignment="1">
      <alignment horizontal="left"/>
    </xf>
    <xf numFmtId="0" fontId="19" fillId="0" borderId="0" xfId="0" applyFont="1" applyAlignment="1">
      <alignment horizontal="left"/>
    </xf>
    <xf numFmtId="0" fontId="21" fillId="0" borderId="0" xfId="0" applyFont="1" applyAlignment="1"/>
    <xf numFmtId="14" fontId="20" fillId="5" borderId="0" xfId="0" applyNumberFormat="1" applyFont="1" applyFill="1" applyAlignment="1">
      <alignment horizontal="left"/>
    </xf>
    <xf numFmtId="0" fontId="0" fillId="0" borderId="0" xfId="0" applyAlignment="1"/>
    <xf numFmtId="0" fontId="20" fillId="0" borderId="0" xfId="0" applyFont="1" applyAlignment="1">
      <alignment horizontal="right"/>
    </xf>
    <xf numFmtId="0" fontId="0" fillId="0" borderId="0" xfId="0" applyAlignment="1">
      <alignment horizontal="right"/>
    </xf>
    <xf numFmtId="0" fontId="21" fillId="0" borderId="0" xfId="0" applyFont="1" applyAlignment="1">
      <alignment horizontal="center" wrapText="1"/>
    </xf>
    <xf numFmtId="0" fontId="0" fillId="0" borderId="0" xfId="0" applyAlignment="1">
      <alignment horizontal="center" wrapText="1"/>
    </xf>
    <xf numFmtId="0" fontId="20" fillId="0" borderId="0" xfId="0" applyFont="1" applyAlignment="1">
      <alignment horizontal="left"/>
    </xf>
    <xf numFmtId="0" fontId="0" fillId="0" borderId="0" xfId="0"/>
    <xf numFmtId="0" fontId="22" fillId="0" borderId="0" xfId="0" applyFont="1" applyAlignment="1"/>
    <xf numFmtId="0" fontId="21" fillId="5" borderId="0" xfId="0" applyFont="1" applyFill="1" applyAlignment="1"/>
  </cellXfs>
  <cellStyles count="6">
    <cellStyle name="Hyperlinkki" xfId="1" builtinId="8"/>
    <cellStyle name="Normaali" xfId="0" builtinId="0"/>
    <cellStyle name="Normaali 2" xfId="4" xr:uid="{91D8BFA1-D52A-4B95-B4F4-1BDF2D0163C4}"/>
    <cellStyle name="Prosenttia" xfId="3" builtinId="5"/>
    <cellStyle name="Valuutta" xfId="2" builtinId="4"/>
    <cellStyle name="Valuutta 2" xfId="5" xr:uid="{CBA342F2-5920-4658-8C0D-646F1B0D188F}"/>
  </cellStyles>
  <dxfs count="28">
    <dxf>
      <fill>
        <patternFill>
          <bgColor rgb="FFFFFF00"/>
        </patternFill>
      </fill>
    </dxf>
    <dxf>
      <fill>
        <patternFill>
          <bgColor rgb="FFFFFF00"/>
        </patternFill>
      </fill>
    </dxf>
    <dxf>
      <font>
        <i/>
        <family val="2"/>
      </font>
      <numFmt numFmtId="0" formatCode="General"/>
      <protection locked="0" hidden="0"/>
    </dxf>
    <dxf>
      <font>
        <b val="0"/>
        <i/>
        <strike val="0"/>
        <condense val="0"/>
        <extend val="0"/>
        <outline val="0"/>
        <shadow val="0"/>
        <u val="none"/>
        <vertAlign val="baseline"/>
        <sz val="10"/>
        <color auto="1"/>
        <name val="Arial"/>
        <family val="2"/>
        <scheme val="none"/>
      </font>
      <numFmt numFmtId="0" formatCode="General"/>
      <protection locked="0" hidden="1"/>
    </dxf>
    <dxf>
      <font>
        <i/>
        <family val="2"/>
      </font>
      <numFmt numFmtId="0" formatCode="General"/>
      <protection locked="0" hidden="1"/>
    </dxf>
    <dxf>
      <protection locked="0" hidden="0"/>
    </dxf>
    <dxf>
      <numFmt numFmtId="34" formatCode="_-* #,##0.00\ &quot;€&quot;_-;\-* #,##0.00\ &quot;€&quot;_-;_-* &quot;-&quot;??\ &quot;€&quot;_-;_-@_-"/>
      <protection locked="0" hidden="1"/>
    </dxf>
    <dxf>
      <protection locked="0" hidden="0"/>
    </dxf>
    <dxf>
      <numFmt numFmtId="3" formatCode="#,##0"/>
      <protection locked="0" hidden="0"/>
    </dxf>
    <dxf>
      <numFmt numFmtId="3" formatCode="#,##0"/>
      <protection locked="0" hidden="0"/>
    </dxf>
    <dxf>
      <numFmt numFmtId="3" formatCode="#,##0"/>
      <protection locked="0" hidden="0"/>
    </dxf>
    <dxf>
      <font>
        <b val="0"/>
        <i val="0"/>
        <strike val="0"/>
        <condense val="0"/>
        <extend val="0"/>
        <outline val="0"/>
        <shadow val="0"/>
        <u val="none"/>
        <vertAlign val="baseline"/>
        <sz val="10"/>
        <color auto="1"/>
        <name val="Arial"/>
        <scheme val="none"/>
      </font>
      <numFmt numFmtId="0" formatCode="General"/>
      <protection locked="0" hidden="0"/>
    </dxf>
    <dxf>
      <protection locked="0" hidden="1"/>
    </dxf>
    <dxf>
      <protection locked="0" hidden="0"/>
    </dxf>
    <dxf>
      <protection locked="0" hidden="0"/>
    </dxf>
    <dxf>
      <protection locked="0" hidden="0"/>
    </dxf>
    <dxf>
      <protection locked="0" hidden="0"/>
    </dxf>
    <dxf>
      <fill>
        <patternFill patternType="none">
          <fgColor indexed="64"/>
          <bgColor indexed="65"/>
        </patternFill>
      </fill>
      <alignment horizontal="right" vertical="bottom" textRotation="0" wrapText="0" indent="0" justifyLastLine="0" shrinkToFit="0" readingOrder="0"/>
      <protection locked="0" hidden="0"/>
    </dxf>
    <dxf>
      <fill>
        <patternFill patternType="none">
          <fgColor indexed="64"/>
          <bgColor indexed="65"/>
        </patternFill>
      </fill>
      <protection locked="0" hidden="0"/>
    </dxf>
    <dxf>
      <fill>
        <patternFill patternType="none">
          <fgColor indexed="64"/>
          <bgColor indexed="65"/>
        </patternFill>
      </fill>
      <protection locked="0" hidden="0"/>
    </dxf>
    <dxf>
      <fill>
        <patternFill patternType="none">
          <fgColor indexed="64"/>
          <bgColor indexed="65"/>
        </patternFill>
      </fill>
      <protection locked="0" hidden="0"/>
    </dxf>
    <dxf>
      <fill>
        <patternFill patternType="none">
          <fgColor indexed="64"/>
          <bgColor indexed="65"/>
        </patternFill>
      </fill>
      <protection locked="0" hidden="0"/>
    </dxf>
    <dxf>
      <protection locked="0" hidden="0"/>
    </dxf>
    <dxf>
      <fill>
        <patternFill patternType="none">
          <fgColor indexed="64"/>
          <bgColor indexed="65"/>
        </patternFill>
      </fill>
      <protection locked="0" hidden="0"/>
    </dxf>
    <dxf>
      <fill>
        <patternFill patternType="none">
          <fgColor indexed="64"/>
          <bgColor indexed="65"/>
        </patternFill>
      </fill>
      <alignment horizontal="left" vertical="bottom" textRotation="0" indent="0" justifyLastLine="0" shrinkToFit="0" readingOrder="0"/>
      <protection locked="0" hidden="0"/>
    </dxf>
    <dxf>
      <numFmt numFmtId="0" formatCode="General"/>
      <fill>
        <patternFill patternType="none">
          <fgColor indexed="64"/>
          <bgColor indexed="65"/>
        </patternFill>
      </fill>
      <protection locked="0" hidden="0"/>
    </dxf>
    <dxf>
      <numFmt numFmtId="1" formatCode="0"/>
      <protection locked="0" hidden="0"/>
    </dxf>
    <dxf>
      <font>
        <b/>
        <i val="0"/>
        <strike val="0"/>
        <condense val="0"/>
        <extend val="0"/>
        <outline val="0"/>
        <shadow val="0"/>
        <u val="none"/>
        <vertAlign val="baseline"/>
        <sz val="10"/>
        <color auto="1"/>
        <name val="Arial"/>
        <family val="2"/>
        <scheme val="none"/>
      </font>
      <numFmt numFmtId="1" formatCode="0"/>
      <alignment horizontal="general" vertical="bottom" textRotation="0" wrapText="1" indent="0" justifyLastLine="0" shrinkToFit="0" readingOrder="0"/>
      <protection locked="0" hidden="0"/>
    </dxf>
  </dxfs>
  <tableStyles count="0" defaultTableStyle="TableStyleMedium9" defaultPivotStyle="PivotStyleLight16"/>
  <colors>
    <mruColors>
      <color rgb="FFCCECFF"/>
      <color rgb="FFE0EDEE"/>
      <color rgb="FF080D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58</xdr:row>
      <xdr:rowOff>47627</xdr:rowOff>
    </xdr:from>
    <xdr:to>
      <xdr:col>2</xdr:col>
      <xdr:colOff>1133475</xdr:colOff>
      <xdr:row>61</xdr:row>
      <xdr:rowOff>71438</xdr:rowOff>
    </xdr:to>
    <xdr:sp macro="" textlink="">
      <xdr:nvSpPr>
        <xdr:cNvPr id="2" name="Tekstiruutu 1">
          <a:extLst>
            <a:ext uri="{FF2B5EF4-FFF2-40B4-BE49-F238E27FC236}">
              <a16:creationId xmlns:a16="http://schemas.microsoft.com/office/drawing/2014/main" id="{E68F2435-D0E6-B0EF-5235-9C09FC31C0FB}"/>
            </a:ext>
          </a:extLst>
        </xdr:cNvPr>
        <xdr:cNvSpPr txBox="1"/>
      </xdr:nvSpPr>
      <xdr:spPr>
        <a:xfrm>
          <a:off x="0" y="9739315"/>
          <a:ext cx="6276975" cy="5714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000" b="1"/>
            <a:t>Huom. </a:t>
          </a:r>
          <a:r>
            <a:rPr lang="fi-FI" sz="1000"/>
            <a:t>Hakemuksen yhteydessä toimitetaan tilintarkastajan lausunto,  jossa todetaan, että lääkkeiden velvoitevarastointikorvaushakemuksen perusteena olevat tiedot velvoitevarastoon sitoutuneesta pääomasta (SITOUTUNUT PÄÄOMA YHTEENSÄ 0 % alv.), on johdettu oikein yhteisön kirjanpidosta. </a:t>
          </a:r>
        </a:p>
      </xdr:txBody>
    </xdr:sp>
    <xdr:clientData/>
  </xdr:twoCellAnchor>
  <xdr:twoCellAnchor>
    <xdr:from>
      <xdr:col>3</xdr:col>
      <xdr:colOff>186638</xdr:colOff>
      <xdr:row>0</xdr:row>
      <xdr:rowOff>111336</xdr:rowOff>
    </xdr:from>
    <xdr:to>
      <xdr:col>12</xdr:col>
      <xdr:colOff>535781</xdr:colOff>
      <xdr:row>37</xdr:row>
      <xdr:rowOff>71438</xdr:rowOff>
    </xdr:to>
    <xdr:sp macro="" textlink="">
      <xdr:nvSpPr>
        <xdr:cNvPr id="3" name="Tekstiruutu 2">
          <a:extLst>
            <a:ext uri="{FF2B5EF4-FFF2-40B4-BE49-F238E27FC236}">
              <a16:creationId xmlns:a16="http://schemas.microsoft.com/office/drawing/2014/main" id="{5FE6B43B-2322-4A72-B7FF-29F1A7D775C3}"/>
            </a:ext>
          </a:extLst>
        </xdr:cNvPr>
        <xdr:cNvSpPr txBox="1"/>
      </xdr:nvSpPr>
      <xdr:spPr>
        <a:xfrm>
          <a:off x="6651732" y="111336"/>
          <a:ext cx="6135580" cy="60203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400" b="1">
              <a:latin typeface="Arial" panose="020B0604020202020204" pitchFamily="34" charset="0"/>
              <a:cs typeface="Arial" panose="020B0604020202020204" pitchFamily="34" charset="0"/>
            </a:rPr>
            <a:t>Ohje hakemuksen täydentämiseen ja lähettämiseen</a:t>
          </a:r>
        </a:p>
        <a:p>
          <a:endParaRPr lang="fi-FI" sz="1100" b="1"/>
        </a:p>
        <a:p>
          <a:pPr marL="0" indent="0"/>
          <a:endParaRPr lang="fi-FI" sz="1100">
            <a:latin typeface="Arial" panose="020B0604020202020204" pitchFamily="34" charset="0"/>
            <a:cs typeface="Arial" panose="020B0604020202020204" pitchFamily="34" charset="0"/>
          </a:endParaRPr>
        </a:p>
        <a:p>
          <a:pPr marL="0" indent="0"/>
          <a:r>
            <a:rPr lang="fi-FI" sz="1100">
              <a:latin typeface="Arial" panose="020B0604020202020204" pitchFamily="34" charset="0"/>
              <a:cs typeface="Arial" panose="020B0604020202020204" pitchFamily="34" charset="0"/>
            </a:rPr>
            <a:t>Lääkelista -välilehdellä</a:t>
          </a:r>
          <a:r>
            <a:rPr lang="fi-FI" sz="1100" baseline="0">
              <a:latin typeface="Arial" panose="020B0604020202020204" pitchFamily="34" charset="0"/>
              <a:cs typeface="Arial" panose="020B0604020202020204" pitchFamily="34" charset="0"/>
            </a:rPr>
            <a:t> on valmiina seuraavat tiedot: velvoitevarastoinnin (1114/2008) asetuksen lääkeryhmän numero, ATC-koodi, VNR-numero, luokan nimi, kauppanimi, vahvuus, lääkemuoto sekä pakkauskoko (sarakkeet B-I). Hakijaa pyydetään täydentämään tiedot sarakkeille J-U, jotka sisältävät tuotteen: velvoitemäärän, suurimman alitusluvan mukaisen velvoitteen, alimman saldon, kirjanpitoarvon, sekä mahdolliset viranomaisten myöntämät alituslupanumerot. Mikäli taulukosta puuttuu hakijan kannalta oleellisia rivejä, hakija lisää uuden rivin ja täyttää rivitiedot taulukon otsikoiden mukaisesti (Huom. lisätyt rivit korostuvat keltaisella värillä).</a:t>
          </a:r>
          <a:endParaRPr lang="fi-FI" sz="1100">
            <a:latin typeface="Arial" panose="020B0604020202020204" pitchFamily="34" charset="0"/>
            <a:cs typeface="Arial" panose="020B0604020202020204" pitchFamily="34" charset="0"/>
          </a:endParaRPr>
        </a:p>
        <a:p>
          <a:pPr marL="0" indent="0"/>
          <a:endParaRPr lang="fi-FI" sz="1100">
            <a:latin typeface="Arial" panose="020B0604020202020204" pitchFamily="34" charset="0"/>
            <a:cs typeface="Arial" panose="020B0604020202020204" pitchFamily="34" charset="0"/>
          </a:endParaRPr>
        </a:p>
        <a:p>
          <a:pPr marL="0" indent="0"/>
          <a:r>
            <a:rPr lang="fi-FI" sz="1100">
              <a:latin typeface="Arial" panose="020B0604020202020204" pitchFamily="34" charset="0"/>
              <a:cs typeface="Arial" panose="020B0604020202020204" pitchFamily="34" charset="0"/>
            </a:rPr>
            <a:t>Oman</a:t>
          </a:r>
          <a:r>
            <a:rPr lang="fi-FI" sz="1100" baseline="0">
              <a:latin typeface="Arial" panose="020B0604020202020204" pitchFamily="34" charset="0"/>
              <a:cs typeface="Arial" panose="020B0604020202020204" pitchFamily="34" charset="0"/>
            </a:rPr>
            <a:t> tuotannon osalta hakija lisää velvoitevarastointia koskevat tiedot tämän hakemuksen sille osoitetulle välilehdelle. Velvoitevarastointiasetuksen lääkeryhmät ovat nähtävillä tämän sivun alaosassa, mutta Oma tuotanto -välilehdellä lääkeryhmän numero (1-16) lisätään hakijan toimesta.</a:t>
          </a:r>
          <a:endParaRPr lang="fi-FI" sz="1100">
            <a:latin typeface="Arial" panose="020B0604020202020204" pitchFamily="34" charset="0"/>
            <a:cs typeface="Arial" panose="020B0604020202020204" pitchFamily="34" charset="0"/>
          </a:endParaRPr>
        </a:p>
        <a:p>
          <a:pPr marL="0" indent="0"/>
          <a:endParaRPr lang="fi-FI" sz="1100">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fi-FI" sz="11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Hakemus nimetään seuraavasti: "Lääkkeiden velvoitevarastointikorvaus [oma yritys/organisaatio] 2025".</a:t>
          </a:r>
        </a:p>
        <a:p>
          <a:pPr marL="0" indent="0"/>
          <a:endParaRPr lang="fi-FI" sz="1100">
            <a:latin typeface="Arial" panose="020B0604020202020204" pitchFamily="34" charset="0"/>
            <a:cs typeface="Arial" panose="020B0604020202020204" pitchFamily="34" charset="0"/>
          </a:endParaRPr>
        </a:p>
        <a:p>
          <a:pPr marL="0" indent="0"/>
          <a:r>
            <a:rPr lang="fi-FI" sz="1100">
              <a:latin typeface="Arial" panose="020B0604020202020204" pitchFamily="34" charset="0"/>
              <a:cs typeface="Arial" panose="020B0604020202020204" pitchFamily="34" charset="0"/>
            </a:rPr>
            <a:t>Valmis hakemus lähetetään liitteineen (</a:t>
          </a:r>
          <a:r>
            <a:rPr lang="fi-FI" sz="1100" b="1">
              <a:latin typeface="Arial" panose="020B0604020202020204" pitchFamily="34" charset="0"/>
              <a:cs typeface="Arial" panose="020B0604020202020204" pitchFamily="34" charset="0"/>
            </a:rPr>
            <a:t>Huom!</a:t>
          </a:r>
          <a:r>
            <a:rPr lang="fi-FI" sz="1100" baseline="0">
              <a:latin typeface="Arial" panose="020B0604020202020204" pitchFamily="34" charset="0"/>
              <a:cs typeface="Arial" panose="020B0604020202020204" pitchFamily="34" charset="0"/>
            </a:rPr>
            <a:t> Excel </a:t>
          </a:r>
          <a:r>
            <a:rPr lang="fi-FI" sz="1100">
              <a:latin typeface="Arial" panose="020B0604020202020204" pitchFamily="34" charset="0"/>
              <a:cs typeface="Arial" panose="020B0604020202020204" pitchFamily="34" charset="0"/>
            </a:rPr>
            <a:t>-tiedostomuodossa) osoitteeseen </a:t>
          </a:r>
          <a:r>
            <a:rPr lang="fi-FI" sz="1100" b="0">
              <a:solidFill>
                <a:srgbClr val="080DEA"/>
              </a:solidFill>
              <a:latin typeface="Arial" panose="020B0604020202020204" pitchFamily="34" charset="0"/>
              <a:cs typeface="Arial" panose="020B0604020202020204" pitchFamily="34" charset="0"/>
            </a:rPr>
            <a:t>kirjaamo@nesa.fi</a:t>
          </a:r>
          <a:r>
            <a:rPr lang="fi-FI" sz="1100" b="0">
              <a:solidFill>
                <a:sysClr val="windowText" lastClr="000000"/>
              </a:solidFill>
              <a:latin typeface="Arial" panose="020B0604020202020204" pitchFamily="34" charset="0"/>
              <a:cs typeface="Arial" panose="020B0604020202020204" pitchFamily="34" charset="0"/>
            </a:rPr>
            <a:t>.</a:t>
          </a:r>
          <a:r>
            <a:rPr lang="fi-FI" sz="1100" b="0" baseline="0">
              <a:solidFill>
                <a:sysClr val="windowText" lastClr="000000"/>
              </a:solidFill>
              <a:latin typeface="Arial" panose="020B0604020202020204" pitchFamily="34" charset="0"/>
              <a:cs typeface="Arial" panose="020B0604020202020204" pitchFamily="34" charset="0"/>
            </a:rPr>
            <a:t> </a:t>
          </a:r>
          <a:r>
            <a:rPr lang="fi-FI" sz="1100" b="0" i="0">
              <a:solidFill>
                <a:schemeClr val="dk1"/>
              </a:solidFill>
              <a:effectLst/>
              <a:latin typeface="Arial" panose="020B0604020202020204" pitchFamily="34" charset="0"/>
              <a:ea typeface="+mn-ea"/>
              <a:cs typeface="Arial" panose="020B0604020202020204" pitchFamily="34" charset="0"/>
            </a:rPr>
            <a:t>Suosittelemme lähettämään Huoltovarmuuskeskukselle suojatun sähköpostiviestin.</a:t>
          </a:r>
          <a:r>
            <a:rPr lang="fi-FI" sz="1100" b="0" i="0" baseline="0">
              <a:solidFill>
                <a:schemeClr val="dk1"/>
              </a:solidFill>
              <a:effectLst/>
              <a:latin typeface="Arial" panose="020B0604020202020204" pitchFamily="34" charset="0"/>
              <a:ea typeface="+mn-ea"/>
              <a:cs typeface="Arial" panose="020B0604020202020204" pitchFamily="34" charset="0"/>
            </a:rPr>
            <a:t> Tarkemmat tiedot löytyvät HVK:n verkkosivuilta kohdasta yhteystiedot.</a:t>
          </a:r>
        </a:p>
        <a:p>
          <a:pPr marL="0" marR="0" lvl="0" indent="0" defTabSz="914400" eaLnBrk="1" fontAlgn="auto" latinLnBrk="0" hangingPunct="1">
            <a:lnSpc>
              <a:spcPct val="100000"/>
            </a:lnSpc>
            <a:spcBef>
              <a:spcPts val="0"/>
            </a:spcBef>
            <a:spcAft>
              <a:spcPts val="0"/>
            </a:spcAft>
            <a:buClrTx/>
            <a:buSzTx/>
            <a:buFontTx/>
            <a:buNone/>
            <a:tabLst/>
            <a:defRPr/>
          </a:pPr>
          <a:endParaRPr kumimoji="0" lang="fi-FI" sz="11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a:p>
          <a:endParaRPr lang="fi-FI" sz="1100">
            <a:latin typeface="Arial" panose="020B0604020202020204" pitchFamily="34" charset="0"/>
            <a:cs typeface="Arial" panose="020B0604020202020204" pitchFamily="34" charset="0"/>
          </a:endParaRPr>
        </a:p>
        <a:p>
          <a:endParaRPr lang="fi-FI" sz="1100">
            <a:latin typeface="Arial" panose="020B0604020202020204" pitchFamily="34" charset="0"/>
            <a:cs typeface="Arial" panose="020B0604020202020204" pitchFamily="34" charset="0"/>
          </a:endParaRPr>
        </a:p>
        <a:p>
          <a:r>
            <a:rPr lang="fi-FI" sz="1100" b="1">
              <a:latin typeface="Arial" panose="020B0604020202020204" pitchFamily="34" charset="0"/>
              <a:cs typeface="Arial" panose="020B0604020202020204" pitchFamily="34" charset="0"/>
            </a:rPr>
            <a:t>Vinkit täyttämiseen</a:t>
          </a:r>
          <a:r>
            <a:rPr lang="fi-FI" sz="1100">
              <a:latin typeface="Arial" panose="020B0604020202020204" pitchFamily="34" charset="0"/>
              <a:cs typeface="Arial" panose="020B0604020202020204" pitchFamily="34" charset="0"/>
            </a:rPr>
            <a:t>:</a:t>
          </a:r>
        </a:p>
        <a:p>
          <a:endParaRPr lang="fi-FI" sz="1100">
            <a:latin typeface="Arial" panose="020B0604020202020204" pitchFamily="34" charset="0"/>
            <a:cs typeface="Arial" panose="020B0604020202020204" pitchFamily="34" charset="0"/>
          </a:endParaRPr>
        </a:p>
        <a:p>
          <a:r>
            <a:rPr lang="fi-FI" sz="1100">
              <a:latin typeface="Arial" panose="020B0604020202020204" pitchFamily="34" charset="0"/>
              <a:cs typeface="Arial" panose="020B0604020202020204" pitchFamily="34" charset="0"/>
            </a:rPr>
            <a:t>Lääkelista -välilehdelle on mahdollista lisätä rivejä ja </a:t>
          </a:r>
          <a:r>
            <a:rPr lang="fi-FI" sz="1100" baseline="0">
              <a:latin typeface="Arial" panose="020B0604020202020204" pitchFamily="34" charset="0"/>
              <a:cs typeface="Arial" panose="020B0604020202020204" pitchFamily="34" charset="0"/>
            </a:rPr>
            <a:t>sarakkeita, mikäli taulukossa ei ole tarvittavia tietoja valmiina. Täyttämättömiä rivejä ei tarvitse poistaa. Sen sijaan, täytetyn hakemuksen jälkeen halutessasi suodata pois ne rivit lääkelistasta, joihin et ole lisännyt tietoja (toisin sanoen, rivit, joihin ei kohdistu korvausta). Suodatustoiminto sijaitsee taulukon sarakkeessa X: "</a:t>
          </a:r>
          <a:r>
            <a:rPr lang="fi-FI" sz="1100" i="0" baseline="0">
              <a:latin typeface="Arial" panose="020B0604020202020204" pitchFamily="34" charset="0"/>
              <a:cs typeface="Arial" panose="020B0604020202020204" pitchFamily="34" charset="0"/>
            </a:rPr>
            <a:t>Tyhjien rivien suodatus</a:t>
          </a:r>
          <a:r>
            <a:rPr lang="fi-FI" sz="1100" baseline="0">
              <a:latin typeface="Arial" panose="020B0604020202020204" pitchFamily="34" charset="0"/>
              <a:cs typeface="Arial" panose="020B0604020202020204" pitchFamily="34" charset="0"/>
            </a:rPr>
            <a:t>". Näkyviin jäävät ne rivit, joihin korvausta haetaan.</a:t>
          </a:r>
        </a:p>
        <a:p>
          <a:endParaRPr lang="fi-FI" sz="1100" baseline="0">
            <a:latin typeface="Arial" panose="020B0604020202020204" pitchFamily="34" charset="0"/>
            <a:cs typeface="Arial" panose="020B0604020202020204" pitchFamily="34" charset="0"/>
          </a:endParaRPr>
        </a:p>
        <a:p>
          <a:endParaRPr lang="fi-FI" sz="1100">
            <a:latin typeface="Arial" panose="020B0604020202020204" pitchFamily="34" charset="0"/>
            <a:cs typeface="Arial" panose="020B0604020202020204" pitchFamily="34" charset="0"/>
          </a:endParaRPr>
        </a:p>
      </xdr:txBody>
    </xdr:sp>
    <xdr:clientData/>
  </xdr:twoCellAnchor>
  <xdr:twoCellAnchor>
    <xdr:from>
      <xdr:col>0</xdr:col>
      <xdr:colOff>1</xdr:colOff>
      <xdr:row>58</xdr:row>
      <xdr:rowOff>52387</xdr:rowOff>
    </xdr:from>
    <xdr:to>
      <xdr:col>2</xdr:col>
      <xdr:colOff>1238251</xdr:colOff>
      <xdr:row>58</xdr:row>
      <xdr:rowOff>52387</xdr:rowOff>
    </xdr:to>
    <xdr:cxnSp macro="">
      <xdr:nvCxnSpPr>
        <xdr:cNvPr id="5" name="Suora yhdysviiva 4">
          <a:extLst>
            <a:ext uri="{FF2B5EF4-FFF2-40B4-BE49-F238E27FC236}">
              <a16:creationId xmlns:a16="http://schemas.microsoft.com/office/drawing/2014/main" id="{20A5198E-F2BB-1CD9-BAB0-3F7A13C4D03C}"/>
            </a:ext>
            <a:ext uri="{C183D7F6-B498-43B3-948B-1728B52AA6E4}">
              <adec:decorative xmlns:adec="http://schemas.microsoft.com/office/drawing/2017/decorative" val="1"/>
            </a:ext>
          </a:extLst>
        </xdr:cNvPr>
        <xdr:cNvCxnSpPr/>
      </xdr:nvCxnSpPr>
      <xdr:spPr>
        <a:xfrm>
          <a:off x="1" y="9744075"/>
          <a:ext cx="63817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0</xdr:colOff>
      <xdr:row>0</xdr:row>
      <xdr:rowOff>0</xdr:rowOff>
    </xdr:from>
    <xdr:to>
      <xdr:col>1</xdr:col>
      <xdr:colOff>859472</xdr:colOff>
      <xdr:row>6</xdr:row>
      <xdr:rowOff>21591</xdr:rowOff>
    </xdr:to>
    <xdr:pic>
      <xdr:nvPicPr>
        <xdr:cNvPr id="6" name="Kuva 5">
          <a:extLst>
            <a:ext uri="{FF2B5EF4-FFF2-40B4-BE49-F238E27FC236}">
              <a16:creationId xmlns:a16="http://schemas.microsoft.com/office/drawing/2014/main" id="{6008DB83-9D8A-4883-B694-8D14E2945F1A}"/>
            </a:ext>
            <a:ext uri="{C183D7F6-B498-43B3-948B-1728B52AA6E4}">
              <adec:decorative xmlns:adec="http://schemas.microsoft.com/office/drawing/2017/decorative" val="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650297" cy="1005841"/>
        </a:xfrm>
        <a:prstGeom prst="rect">
          <a:avLst/>
        </a:prstGeom>
      </xdr:spPr>
    </xdr:pic>
    <xdr:clientData/>
  </xdr:twoCellAnchor>
  <xdr:twoCellAnchor>
    <xdr:from>
      <xdr:col>1</xdr:col>
      <xdr:colOff>1314450</xdr:colOff>
      <xdr:row>0</xdr:row>
      <xdr:rowOff>152400</xdr:rowOff>
    </xdr:from>
    <xdr:to>
      <xdr:col>2</xdr:col>
      <xdr:colOff>1238250</xdr:colOff>
      <xdr:row>5</xdr:row>
      <xdr:rowOff>86844</xdr:rowOff>
    </xdr:to>
    <xdr:sp macro="" textlink="">
      <xdr:nvSpPr>
        <xdr:cNvPr id="4" name="Tekstiruutu 16">
          <a:extLst>
            <a:ext uri="{FF2B5EF4-FFF2-40B4-BE49-F238E27FC236}">
              <a16:creationId xmlns:a16="http://schemas.microsoft.com/office/drawing/2014/main" id="{00A8C6D1-25E6-621F-F8FD-0048B1DB163F}"/>
            </a:ext>
          </a:extLst>
        </xdr:cNvPr>
        <xdr:cNvSpPr txBox="1">
          <a:spLocks noChangeArrowheads="1"/>
        </xdr:cNvSpPr>
      </xdr:nvSpPr>
      <xdr:spPr bwMode="auto">
        <a:xfrm>
          <a:off x="4235450" y="152400"/>
          <a:ext cx="2146300" cy="728194"/>
        </a:xfrm>
        <a:prstGeom prst="rect">
          <a:avLst/>
        </a:prstGeom>
        <a:solidFill>
          <a:srgbClr val="FFFFFF"/>
        </a:solidFill>
        <a:ln w="38100">
          <a:solidFill>
            <a:srgbClr val="FF0000"/>
          </a:solidFill>
          <a:miter lim="800000"/>
          <a:headEnd/>
          <a:tailEnd/>
        </a:ln>
      </xdr:spPr>
      <xdr:txBody>
        <a:bodyPr rot="0" vert="horz" wrap="square" lIns="91440" tIns="45720" rIns="91440" bIns="45720" anchor="t" anchorCtr="0" upright="1">
          <a:spAutoFit/>
        </a:bodyPr>
        <a:lstStyle/>
        <a:p>
          <a:pPr algn="ctr" fontAlgn="base"/>
          <a:r>
            <a:rPr lang="fi-FI" sz="1600" b="1" kern="1200">
              <a:solidFill>
                <a:srgbClr val="FF0000"/>
              </a:solidFill>
              <a:effectLst/>
              <a:latin typeface="Calibri" panose="020F0502020204030204" pitchFamily="34" charset="0"/>
              <a:ea typeface="Times New Roman" panose="02020603050405020304" pitchFamily="18" charset="0"/>
              <a:cs typeface="Times New Roman" panose="02020603050405020304" pitchFamily="18" charset="0"/>
            </a:rPr>
            <a:t>KÄYTTÖ RAJOITETTU</a:t>
          </a:r>
          <a:endParaRPr lang="fi-FI" sz="1050">
            <a:effectLst/>
            <a:latin typeface="Times New Roman" panose="02020603050405020304" pitchFamily="18" charset="0"/>
            <a:ea typeface="PMingLiU" panose="020B0604030504040204" pitchFamily="18" charset="-120"/>
          </a:endParaRPr>
        </a:p>
        <a:p>
          <a:pPr algn="ctr" fontAlgn="base"/>
          <a:r>
            <a:rPr lang="fi-FI" sz="1600" b="1" kern="1200">
              <a:solidFill>
                <a:srgbClr val="FF0000"/>
              </a:solidFill>
              <a:effectLst/>
              <a:latin typeface="Calibri" panose="020F0502020204030204" pitchFamily="34" charset="0"/>
              <a:ea typeface="Times New Roman" panose="02020603050405020304" pitchFamily="18" charset="0"/>
              <a:cs typeface="Times New Roman" panose="02020603050405020304" pitchFamily="18" charset="0"/>
            </a:rPr>
            <a:t>TL IV</a:t>
          </a:r>
          <a:endParaRPr lang="fi-FI" sz="1050">
            <a:effectLst/>
            <a:latin typeface="Times New Roman" panose="02020603050405020304" pitchFamily="18" charset="0"/>
            <a:ea typeface="PMingLiU" panose="020B0604030504040204" pitchFamily="18" charset="-120"/>
          </a:endParaRPr>
        </a:p>
        <a:p>
          <a:pPr algn="ctr" fontAlgn="base"/>
          <a:r>
            <a:rPr lang="fi-FI" sz="1200" kern="1200">
              <a:solidFill>
                <a:srgbClr val="FF0000"/>
              </a:solidFill>
              <a:effectLst/>
              <a:latin typeface="Calibri" panose="020F0502020204030204" pitchFamily="34" charset="0"/>
              <a:ea typeface="Times New Roman" panose="02020603050405020304" pitchFamily="18" charset="0"/>
              <a:cs typeface="Times New Roman" panose="02020603050405020304" pitchFamily="18" charset="0"/>
            </a:rPr>
            <a:t>JulkL (621/1999) 24.1§:n  8 k</a:t>
          </a:r>
          <a:endParaRPr lang="fi-FI" sz="1200">
            <a:effectLst/>
            <a:latin typeface="Times New Roman" panose="02020603050405020304" pitchFamily="18" charset="0"/>
            <a:ea typeface="PMingLiU" panose="020B0604030504040204" pitchFamily="18" charset="-120"/>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A6E536-1934-401C-97DB-A64ABEF96002}" name="Lääkkeet" displayName="Lääkkeet" ref="B2:Y1999" totalsRowShown="0" headerRowDxfId="27" dataDxfId="26">
  <autoFilter ref="B2:Y1999" xr:uid="{74A6E536-1934-401C-97DB-A64ABEF96002}"/>
  <sortState xmlns:xlrd2="http://schemas.microsoft.com/office/spreadsheetml/2017/richdata2" ref="B3:Y1999">
    <sortCondition ref="C2:C1999"/>
  </sortState>
  <tableColumns count="24">
    <tableColumn id="18" xr3:uid="{AF412287-F6D4-471C-92FD-EA01778841AC}" name="Organisaatio / yritys" dataDxfId="25">
      <calculatedColumnFormula>Hakulomake!$B$17</calculatedColumnFormula>
    </tableColumn>
    <tableColumn id="1" xr3:uid="{F6B84685-7371-4D10-9C07-2F2A66BA4463}" name="Asetuksen ryhmä" dataDxfId="24"/>
    <tableColumn id="2" xr3:uid="{0E923D24-A7DD-4FB7-ADBC-FEA5D7E971F9}" name="ATC-koodi" dataDxfId="23"/>
    <tableColumn id="21" xr3:uid="{A927E48E-96D5-4F5C-94CA-8825F5D3A379}" name="VNR-numero" dataDxfId="22"/>
    <tableColumn id="3" xr3:uid="{6F6B0D95-7672-4F06-A4AE-1964C77D230B}" name="Luokan nimi" dataDxfId="21"/>
    <tableColumn id="4" xr3:uid="{54311EAE-DBFA-48BB-BB13-8E5333762CBA}" name="Kauppanimi" dataDxfId="20"/>
    <tableColumn id="5" xr3:uid="{3A6E2330-5CA9-492C-84FB-07640A8C6D2D}" name="Vahvuus" dataDxfId="19"/>
    <tableColumn id="6" xr3:uid="{27EF68C2-C102-4244-AC27-A6AF6885550F}" name="Lääkemuoto" dataDxfId="18"/>
    <tableColumn id="19" xr3:uid="{35FE5B13-8354-4671-8321-070F30317066}" name="Pakkauskoko (kpl)" dataDxfId="17"/>
    <tableColumn id="7" xr3:uid="{68E94673-224B-4E17-9D0F-B890290EA273}" name="Velvoite 1.1.2025 (pakkauksia)" dataDxfId="16"/>
    <tableColumn id="8" xr3:uid="{CFC75B6E-F1A9-4862-A343-C0DBB9F80511}" name="Suurimman alitusluvan mukainen velvoite _x000a_1.1.-30.6.2025 (pakkauksia)" dataDxfId="15"/>
    <tableColumn id="9" xr3:uid="{633E8CB6-6C75-486D-81E0-BCD41C404242}" name="Alin saldo _x000a_1.1.-30.6.2025 (pakkauksia)" dataDxfId="14"/>
    <tableColumn id="10" xr3:uid="{7778F3CE-FE3C-4671-A055-51E0A6DA96E5}" name="Kirjanpitoarvo / pakkaus 1.1.2025_x000a_(EUR  ALV 0 %)" dataDxfId="13"/>
    <tableColumn id="11" xr3:uid="{5E4EBD97-1CC0-4BE0-A9B7-30BE616B3FAC}" name="Sitoutunut pääoma _x000a_1.1.-30.6.2025 (EUR)" dataDxfId="12" dataCellStyle="Valuutta">
      <calculatedColumnFormula>MIN(Lääkkeet[[#This Row],[Velvoite 1.1.2025 (pakkauksia)]],Lääkkeet[[#This Row],[Suurimman alitusluvan mukainen velvoite 
1.1.-30.6.2025 (pakkauksia)]],Lääkkeet[[#This Row],[Alin saldo 
1.1.-30.6.2025 (pakkauksia)]])*Lääkkeet[[#This Row],[Kirjanpitoarvo / pakkaus 1.1.2025
(EUR  ALV 0 %)]]</calculatedColumnFormula>
    </tableColumn>
    <tableColumn id="22" xr3:uid="{FC6C74B6-8280-41BD-91E4-92F611530162}" name="Alituslupanumerot_x000a_1.1.-30.6.2025" dataDxfId="11" dataCellStyle="Valuutta"/>
    <tableColumn id="12" xr3:uid="{20F96FFC-F1CC-4489-89BE-0876A0C84293}" name="Velvoite 1.7.2025 (pakkauksia)" dataDxfId="10"/>
    <tableColumn id="13" xr3:uid="{01B761DC-6275-49CF-85FD-730A18148AC6}" name="Suurimman alitusluvan mukainen velvoite_x000a_1.7.-31.12.2025 (pakkauksia)" dataDxfId="9"/>
    <tableColumn id="14" xr3:uid="{EE130FEA-10D5-4E1B-AF9A-92510A2EE4CF}" name="Alin saldo _x000a_1.7.-31.12.2025 (pakkauksia)" dataDxfId="8"/>
    <tableColumn id="15" xr3:uid="{49A7F796-40DC-4433-B8AB-313FF5489934}" name="Kirjanpitoarvo / pakkaus 1.7.2025_x000a_(EUR  ALV 0 %)" dataDxfId="7" dataCellStyle="Valuutta"/>
    <tableColumn id="16" xr3:uid="{E0EC362D-12CF-4C3C-BC32-2809E6BB76FA}" name="Sitoutunut pääoma _x000a_1.7.-31.12.2025 (EUR)" dataDxfId="6" dataCellStyle="Valuutta">
      <calculatedColumnFormula>MIN(Lääkkeet[[#This Row],[Velvoite 1.7.2025 (pakkauksia)]],Lääkkeet[[#This Row],[Suurimman alitusluvan mukainen velvoite
1.7.-31.12.2025 (pakkauksia)]],Lääkkeet[[#This Row],[Alin saldo 
1.7.-31.12.2025 (pakkauksia)]])*Lääkkeet[[#This Row],[Kirjanpitoarvo / pakkaus 1.7.2025
(EUR  ALV 0 %)]]</calculatedColumnFormula>
    </tableColumn>
    <tableColumn id="17" xr3:uid="{D8A9229E-7230-48BF-88EF-DF3B21F688F9}" name="Alituslupanumerot_x000a_1.7.-31.12.2025" dataDxfId="5"/>
    <tableColumn id="23" xr3:uid="{98C59C89-D5FA-4AF7-83AA-BC29F102B4A5}" name="Tyhjien rivien suodatus" dataDxfId="4">
      <calculatedColumnFormula array="1">IFERROR(_xlfn.IFS(Lääkkeet[[#This Row],[Sitoutunut pääoma 
1.1.-30.6.2025 (EUR)]]&gt;0,"Täytetyt",Lääkkeet[[#This Row],[Sitoutunut pääoma 
1.7.-31.12.2025 (EUR)]]&gt;0,"Täytetyt"),"")</calculatedColumnFormula>
    </tableColumn>
    <tableColumn id="24" xr3:uid="{8F5AB4BF-705C-4399-A682-5000263D4C0B}" name="Kommentit (mm. korvaavat tuotteet velvoitteen toteutumiselle)" dataDxfId="3"/>
    <tableColumn id="20" xr3:uid="{728E10E6-D779-4FB6-87F9-142A28FFA344}" name="Korvauksen saaja (lääkeyhtiö)" dataDxfId="2">
      <calculatedColumnFormula>Hakulomake!$B$29</calculatedColumnFormula>
    </tableColumn>
  </tableColumns>
  <tableStyleInfo name="TableStyleMedium1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CAC8-A299-4CBC-826F-FE1BC83B65C0}">
  <dimension ref="A7:M63"/>
  <sheetViews>
    <sheetView showGridLines="0" tabSelected="1" view="pageLayout" zoomScale="85" zoomScaleNormal="100" zoomScaleSheetLayoutView="85" zoomScalePageLayoutView="85" workbookViewId="0">
      <selection activeCell="B11" sqref="B11:C11"/>
    </sheetView>
  </sheetViews>
  <sheetFormatPr defaultColWidth="9.109375" defaultRowHeight="13.2" x14ac:dyDescent="0.25"/>
  <cols>
    <col min="1" max="1" width="41.6640625" style="5" customWidth="1"/>
    <col min="2" max="2" width="31.6640625" style="5" customWidth="1"/>
    <col min="3" max="3" width="18.44140625" style="5" customWidth="1"/>
    <col min="4" max="16384" width="9.109375" style="5"/>
  </cols>
  <sheetData>
    <row r="7" spans="1:3" x14ac:dyDescent="0.25">
      <c r="A7" s="7"/>
    </row>
    <row r="8" spans="1:3" x14ac:dyDescent="0.25">
      <c r="A8" s="7"/>
    </row>
    <row r="9" spans="1:3" ht="17.399999999999999" x14ac:dyDescent="0.3">
      <c r="A9" s="106" t="s">
        <v>2861</v>
      </c>
      <c r="B9" s="1"/>
      <c r="C9"/>
    </row>
    <row r="10" spans="1:3" x14ac:dyDescent="0.25">
      <c r="A10" s="8"/>
      <c r="B10"/>
      <c r="C10"/>
    </row>
    <row r="11" spans="1:3" x14ac:dyDescent="0.25">
      <c r="A11" s="100" t="s">
        <v>0</v>
      </c>
      <c r="B11" s="112"/>
      <c r="C11" s="113"/>
    </row>
    <row r="12" spans="1:3" x14ac:dyDescent="0.25">
      <c r="A12" s="19"/>
      <c r="B12" s="23"/>
      <c r="C12" s="22"/>
    </row>
    <row r="13" spans="1:3" x14ac:dyDescent="0.25">
      <c r="A13" s="100" t="s">
        <v>1</v>
      </c>
      <c r="B13" s="110"/>
      <c r="C13" s="110"/>
    </row>
    <row r="14" spans="1:3" x14ac:dyDescent="0.25">
      <c r="A14" s="101" t="s">
        <v>2</v>
      </c>
      <c r="B14" s="111"/>
      <c r="C14" s="111"/>
    </row>
    <row r="15" spans="1:3" x14ac:dyDescent="0.25">
      <c r="A15" s="101" t="s">
        <v>3</v>
      </c>
      <c r="B15" s="114"/>
      <c r="C15" s="114"/>
    </row>
    <row r="16" spans="1:3" x14ac:dyDescent="0.25">
      <c r="A16" s="9"/>
      <c r="B16" s="22"/>
      <c r="C16" s="22"/>
    </row>
    <row r="17" spans="1:7" x14ac:dyDescent="0.25">
      <c r="A17" s="100" t="s">
        <v>4</v>
      </c>
      <c r="B17" s="115"/>
      <c r="C17" s="115"/>
    </row>
    <row r="18" spans="1:7" x14ac:dyDescent="0.25">
      <c r="A18" s="100" t="s">
        <v>5</v>
      </c>
      <c r="B18" s="110"/>
      <c r="C18" s="110"/>
    </row>
    <row r="19" spans="1:7" x14ac:dyDescent="0.25">
      <c r="A19" s="100" t="s">
        <v>6</v>
      </c>
      <c r="B19" s="116"/>
      <c r="C19" s="116"/>
    </row>
    <row r="20" spans="1:7" x14ac:dyDescent="0.25">
      <c r="A20" s="100" t="s">
        <v>7</v>
      </c>
      <c r="B20" s="116"/>
      <c r="C20" s="116"/>
    </row>
    <row r="21" spans="1:7" x14ac:dyDescent="0.25">
      <c r="A21" s="100" t="s">
        <v>8</v>
      </c>
      <c r="B21" s="110"/>
      <c r="C21" s="110"/>
    </row>
    <row r="22" spans="1:7" x14ac:dyDescent="0.25">
      <c r="A22" s="100" t="s">
        <v>9</v>
      </c>
      <c r="B22" s="110"/>
      <c r="C22" s="110"/>
      <c r="G22" s="6"/>
    </row>
    <row r="23" spans="1:7" x14ac:dyDescent="0.25">
      <c r="A23" s="100" t="s">
        <v>10</v>
      </c>
      <c r="B23" s="110"/>
      <c r="C23" s="110"/>
    </row>
    <row r="24" spans="1:7" x14ac:dyDescent="0.25">
      <c r="A24" s="19"/>
      <c r="B24" s="22"/>
      <c r="C24" s="22"/>
    </row>
    <row r="25" spans="1:7" x14ac:dyDescent="0.25">
      <c r="A25" s="100" t="s">
        <v>11</v>
      </c>
      <c r="B25" s="110"/>
      <c r="C25" s="110"/>
    </row>
    <row r="26" spans="1:7" x14ac:dyDescent="0.25">
      <c r="A26" s="101" t="s">
        <v>12</v>
      </c>
      <c r="B26" s="109"/>
      <c r="C26" s="109"/>
    </row>
    <row r="27" spans="1:7" x14ac:dyDescent="0.25">
      <c r="A27" s="101" t="s">
        <v>13</v>
      </c>
      <c r="B27" s="111"/>
      <c r="C27" s="111"/>
    </row>
    <row r="28" spans="1:7" x14ac:dyDescent="0.25">
      <c r="A28" s="20"/>
      <c r="B28" s="22"/>
      <c r="C28" s="22"/>
    </row>
    <row r="29" spans="1:7" x14ac:dyDescent="0.25">
      <c r="A29" s="100" t="s">
        <v>14</v>
      </c>
      <c r="B29" s="110"/>
      <c r="C29" s="110"/>
    </row>
    <row r="30" spans="1:7" x14ac:dyDescent="0.25">
      <c r="A30" s="101" t="s">
        <v>8</v>
      </c>
      <c r="B30" s="109"/>
      <c r="C30" s="109"/>
    </row>
    <row r="31" spans="1:7" x14ac:dyDescent="0.25">
      <c r="A31" s="100" t="s">
        <v>15</v>
      </c>
      <c r="B31" s="110"/>
      <c r="C31" s="110"/>
    </row>
    <row r="32" spans="1:7" x14ac:dyDescent="0.25">
      <c r="A32" s="101" t="s">
        <v>16</v>
      </c>
      <c r="B32" s="109"/>
      <c r="C32" s="109"/>
    </row>
    <row r="33" spans="1:13" x14ac:dyDescent="0.25">
      <c r="A33" s="101" t="s">
        <v>17</v>
      </c>
      <c r="B33" s="109"/>
      <c r="C33" s="109"/>
    </row>
    <row r="34" spans="1:13" x14ac:dyDescent="0.25">
      <c r="A34" s="19"/>
      <c r="B34" s="22"/>
      <c r="C34" s="22"/>
    </row>
    <row r="35" spans="1:13" x14ac:dyDescent="0.25">
      <c r="A35" s="100" t="s">
        <v>18</v>
      </c>
      <c r="B35" s="110"/>
      <c r="C35" s="110"/>
    </row>
    <row r="36" spans="1:13" x14ac:dyDescent="0.25">
      <c r="A36" s="9"/>
      <c r="B36" s="20"/>
      <c r="C36" s="1"/>
    </row>
    <row r="37" spans="1:13" x14ac:dyDescent="0.25">
      <c r="A37" s="100" t="s">
        <v>19</v>
      </c>
      <c r="B37" s="110"/>
      <c r="C37" s="110"/>
    </row>
    <row r="38" spans="1:13" x14ac:dyDescent="0.25">
      <c r="A38" s="24"/>
      <c r="B38" s="109"/>
      <c r="C38" s="109"/>
    </row>
    <row r="39" spans="1:13" x14ac:dyDescent="0.25">
      <c r="A39" s="24"/>
      <c r="B39" s="109"/>
      <c r="C39" s="109"/>
    </row>
    <row r="40" spans="1:13" x14ac:dyDescent="0.25">
      <c r="A40" s="24"/>
      <c r="B40" s="109"/>
      <c r="C40" s="109"/>
    </row>
    <row r="41" spans="1:13" x14ac:dyDescent="0.25">
      <c r="A41" s="24"/>
      <c r="B41" s="109"/>
      <c r="C41" s="109"/>
    </row>
    <row r="42" spans="1:13" x14ac:dyDescent="0.25">
      <c r="A42" s="9"/>
      <c r="B42"/>
      <c r="C42"/>
    </row>
    <row r="43" spans="1:13" x14ac:dyDescent="0.25">
      <c r="A43" s="10" t="s">
        <v>2649</v>
      </c>
      <c r="B43"/>
      <c r="C43" s="14">
        <f>0.035+0.02</f>
        <v>5.5000000000000007E-2</v>
      </c>
    </row>
    <row r="44" spans="1:13" ht="18" x14ac:dyDescent="0.35">
      <c r="A44" s="10" t="s">
        <v>2650</v>
      </c>
      <c r="B44"/>
      <c r="C44" s="14">
        <f>0.025+0.02</f>
        <v>4.4999999999999998E-2</v>
      </c>
      <c r="D44" s="50" t="s">
        <v>20</v>
      </c>
      <c r="E44"/>
      <c r="F44"/>
      <c r="G44"/>
      <c r="H44"/>
      <c r="I44"/>
      <c r="J44"/>
      <c r="K44"/>
      <c r="L44"/>
      <c r="M44"/>
    </row>
    <row r="45" spans="1:13" x14ac:dyDescent="0.25">
      <c r="A45" s="1"/>
      <c r="B45"/>
      <c r="C45"/>
      <c r="D45"/>
      <c r="E45"/>
      <c r="F45"/>
      <c r="G45"/>
      <c r="H45"/>
      <c r="I45"/>
      <c r="J45"/>
      <c r="K45"/>
      <c r="L45"/>
      <c r="M45"/>
    </row>
    <row r="46" spans="1:13" x14ac:dyDescent="0.25">
      <c r="A46" s="1"/>
      <c r="B46"/>
      <c r="C46"/>
      <c r="D46" s="51" t="s">
        <v>21</v>
      </c>
      <c r="E46"/>
      <c r="F46"/>
      <c r="G46"/>
      <c r="H46"/>
      <c r="I46"/>
      <c r="J46"/>
      <c r="K46"/>
      <c r="L46"/>
      <c r="M46"/>
    </row>
    <row r="47" spans="1:13" x14ac:dyDescent="0.25">
      <c r="A47" s="2" t="s">
        <v>22</v>
      </c>
      <c r="B47" s="3" t="s">
        <v>23</v>
      </c>
      <c r="C47" s="3" t="s">
        <v>24</v>
      </c>
      <c r="D47" s="51" t="s">
        <v>25</v>
      </c>
      <c r="E47"/>
      <c r="F47"/>
      <c r="G47"/>
      <c r="H47"/>
      <c r="I47"/>
      <c r="J47"/>
      <c r="K47"/>
      <c r="L47"/>
      <c r="M47"/>
    </row>
    <row r="48" spans="1:13" x14ac:dyDescent="0.25">
      <c r="A48" s="1" t="s">
        <v>26</v>
      </c>
      <c r="B48" s="41">
        <f>SUM(Lääkkeet[Sitoutunut pääoma 
1.1.-30.6.2025 (EUR)])+'Oma tuotanto'!$D$4</f>
        <v>0</v>
      </c>
      <c r="C48" s="42">
        <f>SUM(Lääkkeet[Sitoutunut pääoma 
1.7.-31.12.2025 (EUR)])+'Oma tuotanto'!$D$5</f>
        <v>0</v>
      </c>
      <c r="D48" s="51" t="s">
        <v>27</v>
      </c>
      <c r="E48"/>
      <c r="F48"/>
      <c r="G48"/>
      <c r="H48"/>
      <c r="I48"/>
      <c r="J48"/>
      <c r="K48"/>
      <c r="L48"/>
      <c r="M48"/>
    </row>
    <row r="49" spans="1:13" x14ac:dyDescent="0.25">
      <c r="A49" s="1"/>
      <c r="B49" s="43"/>
      <c r="C49" s="40"/>
      <c r="D49" s="51" t="s">
        <v>28</v>
      </c>
      <c r="E49"/>
      <c r="F49"/>
      <c r="G49"/>
      <c r="H49"/>
      <c r="I49"/>
      <c r="J49"/>
      <c r="K49"/>
      <c r="L49"/>
      <c r="M49"/>
    </row>
    <row r="50" spans="1:13" x14ac:dyDescent="0.25">
      <c r="A50" s="1" t="s">
        <v>29</v>
      </c>
      <c r="B50" s="41">
        <f>(31+28+31+30+31+30)/365*$C$43*$B$48</f>
        <v>0</v>
      </c>
      <c r="C50" s="42">
        <f>(31+31+30+31+30+31)/365*$C$44*$C$48</f>
        <v>0</v>
      </c>
      <c r="D50" s="51" t="s">
        <v>30</v>
      </c>
      <c r="E50"/>
      <c r="F50" s="1"/>
      <c r="G50"/>
      <c r="H50"/>
      <c r="I50"/>
      <c r="J50"/>
      <c r="K50"/>
      <c r="L50"/>
      <c r="M50"/>
    </row>
    <row r="51" spans="1:13" x14ac:dyDescent="0.25">
      <c r="A51" s="1" t="s">
        <v>31</v>
      </c>
      <c r="B51" s="41">
        <f>(31+28+31+30+31+30)/365*0.02*(SUMIFS(Lääkelista!O:O,Lääkelista!C:C,2)+SUMIFS('Oma tuotanto'!I:I,'Oma tuotanto'!B:B,2))</f>
        <v>0</v>
      </c>
      <c r="C51" s="42">
        <f>(31+31+30+31+30+31)/365*0.02*SUMIFS(Lääkelista!U:U,Lääkelista!C:C,2)</f>
        <v>0</v>
      </c>
      <c r="D51" s="51" t="s">
        <v>32</v>
      </c>
      <c r="E51"/>
      <c r="F51"/>
      <c r="G51"/>
      <c r="H51"/>
      <c r="I51"/>
      <c r="J51"/>
      <c r="K51"/>
      <c r="L51"/>
      <c r="M51"/>
    </row>
    <row r="52" spans="1:13" x14ac:dyDescent="0.25">
      <c r="A52"/>
      <c r="B52" s="40"/>
      <c r="C52" s="40"/>
      <c r="D52" s="51" t="s">
        <v>33</v>
      </c>
      <c r="E52"/>
      <c r="F52"/>
      <c r="G52" s="52"/>
      <c r="H52"/>
      <c r="I52"/>
      <c r="J52"/>
      <c r="K52"/>
      <c r="L52"/>
      <c r="M52"/>
    </row>
    <row r="53" spans="1:13" ht="15" thickBot="1" x14ac:dyDescent="0.3">
      <c r="A53" s="4" t="s">
        <v>34</v>
      </c>
      <c r="B53" s="44"/>
      <c r="C53" s="45">
        <f>SUM(B50:C51)</f>
        <v>0</v>
      </c>
      <c r="D53" s="51" t="s">
        <v>35</v>
      </c>
      <c r="E53"/>
      <c r="F53"/>
      <c r="G53" s="53"/>
      <c r="H53"/>
      <c r="I53"/>
      <c r="J53"/>
      <c r="K53"/>
      <c r="L53"/>
      <c r="M53"/>
    </row>
    <row r="54" spans="1:13" ht="13.8" thickTop="1" x14ac:dyDescent="0.25">
      <c r="A54"/>
      <c r="D54" s="51" t="s">
        <v>36</v>
      </c>
      <c r="E54"/>
      <c r="F54"/>
      <c r="G54" s="54"/>
      <c r="H54"/>
      <c r="I54"/>
      <c r="J54"/>
      <c r="K54"/>
      <c r="L54"/>
      <c r="M54"/>
    </row>
    <row r="55" spans="1:13" ht="14.4" x14ac:dyDescent="0.25">
      <c r="A55" s="10" t="s">
        <v>37</v>
      </c>
      <c r="D55" s="51" t="s">
        <v>38</v>
      </c>
      <c r="E55"/>
      <c r="F55"/>
      <c r="G55" s="53"/>
      <c r="H55"/>
      <c r="I55"/>
      <c r="J55"/>
      <c r="K55"/>
      <c r="L55"/>
      <c r="M55"/>
    </row>
    <row r="56" spans="1:13" x14ac:dyDescent="0.25">
      <c r="A56" s="10"/>
      <c r="D56" s="51" t="s">
        <v>39</v>
      </c>
      <c r="E56"/>
      <c r="F56"/>
      <c r="G56"/>
      <c r="H56"/>
      <c r="I56"/>
      <c r="J56"/>
      <c r="K56"/>
      <c r="L56"/>
      <c r="M56"/>
    </row>
    <row r="57" spans="1:13" x14ac:dyDescent="0.25">
      <c r="A57" s="10" t="s">
        <v>40</v>
      </c>
      <c r="D57" s="51" t="s">
        <v>41</v>
      </c>
      <c r="E57"/>
      <c r="F57"/>
      <c r="G57"/>
      <c r="H57"/>
      <c r="I57"/>
      <c r="J57"/>
      <c r="K57"/>
      <c r="L57"/>
      <c r="M57"/>
    </row>
    <row r="58" spans="1:13" x14ac:dyDescent="0.25">
      <c r="A58" s="10"/>
      <c r="D58" s="51" t="s">
        <v>42</v>
      </c>
      <c r="E58"/>
      <c r="F58"/>
      <c r="G58"/>
      <c r="H58"/>
      <c r="I58"/>
      <c r="J58"/>
      <c r="K58"/>
      <c r="L58"/>
      <c r="M58"/>
    </row>
    <row r="59" spans="1:13" x14ac:dyDescent="0.25">
      <c r="A59" s="10"/>
      <c r="D59" s="51" t="s">
        <v>43</v>
      </c>
      <c r="E59"/>
      <c r="F59"/>
      <c r="G59"/>
      <c r="H59"/>
      <c r="I59"/>
      <c r="J59"/>
      <c r="K59"/>
      <c r="L59"/>
      <c r="M59"/>
    </row>
    <row r="60" spans="1:13" ht="14.4" x14ac:dyDescent="0.3">
      <c r="D60" s="55" t="s">
        <v>44</v>
      </c>
      <c r="E60"/>
      <c r="F60"/>
      <c r="G60"/>
      <c r="H60"/>
      <c r="I60"/>
      <c r="J60"/>
      <c r="K60"/>
      <c r="L60"/>
      <c r="M60"/>
    </row>
    <row r="61" spans="1:13" ht="14.4" x14ac:dyDescent="0.3">
      <c r="D61" s="55" t="s">
        <v>45</v>
      </c>
      <c r="E61"/>
      <c r="F61"/>
      <c r="G61"/>
      <c r="H61"/>
      <c r="I61"/>
      <c r="J61"/>
      <c r="K61"/>
      <c r="L61"/>
      <c r="M61"/>
    </row>
    <row r="62" spans="1:13" x14ac:dyDescent="0.25">
      <c r="D62"/>
      <c r="E62"/>
      <c r="F62"/>
      <c r="G62"/>
      <c r="H62"/>
      <c r="I62"/>
      <c r="J62"/>
      <c r="K62"/>
      <c r="L62"/>
      <c r="M62"/>
    </row>
    <row r="63" spans="1:13" x14ac:dyDescent="0.25">
      <c r="D63"/>
      <c r="E63"/>
      <c r="F63"/>
      <c r="G63"/>
      <c r="H63"/>
      <c r="I63"/>
      <c r="J63"/>
      <c r="K63"/>
      <c r="L63"/>
      <c r="M63"/>
    </row>
  </sheetData>
  <sheetProtection algorithmName="SHA-512" hashValue="NzcSudRxNnsPXivR632gnYRn0SRNfhiT9IPj7/rrewgb+Qxl/GBfN7IbfyTsoP15+V003BU5mAnVV+H3vvcraQ==" saltValue="fyE/E4ykhibntGYNOCRtyQ==" spinCount="100000" sheet="1" objects="1" formatRows="0"/>
  <mergeCells count="25">
    <mergeCell ref="B26:C26"/>
    <mergeCell ref="B27:C27"/>
    <mergeCell ref="B29:C29"/>
    <mergeCell ref="B25:C25"/>
    <mergeCell ref="B11:C11"/>
    <mergeCell ref="B13:C13"/>
    <mergeCell ref="B14:C14"/>
    <mergeCell ref="B15:C15"/>
    <mergeCell ref="B17:C17"/>
    <mergeCell ref="B18:C18"/>
    <mergeCell ref="B19:C19"/>
    <mergeCell ref="B20:C20"/>
    <mergeCell ref="B21:C21"/>
    <mergeCell ref="B22:C22"/>
    <mergeCell ref="B23:C23"/>
    <mergeCell ref="B30:C30"/>
    <mergeCell ref="B41:C41"/>
    <mergeCell ref="B35:C35"/>
    <mergeCell ref="B37:C37"/>
    <mergeCell ref="B31:C31"/>
    <mergeCell ref="B32:C32"/>
    <mergeCell ref="B38:C38"/>
    <mergeCell ref="B39:C39"/>
    <mergeCell ref="B40:C40"/>
    <mergeCell ref="B33:C33"/>
  </mergeCells>
  <pageMargins left="0.7" right="0.7" top="0.75" bottom="0.75" header="0.3" footer="0.3"/>
  <pageSetup paperSize="9" scale="93" orientation="portrait" r:id="rId1"/>
  <colBreaks count="1" manualBreakCount="1">
    <brk id="3"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A12D2-5DB8-45C0-B729-3E77B9765A26}">
  <sheetPr>
    <pageSetUpPr fitToPage="1"/>
  </sheetPr>
  <dimension ref="A1:Y1999"/>
  <sheetViews>
    <sheetView view="pageBreakPreview" topLeftCell="C2" zoomScale="85" zoomScaleNormal="80" zoomScaleSheetLayoutView="85" workbookViewId="0">
      <selection activeCell="C3" sqref="C3"/>
    </sheetView>
  </sheetViews>
  <sheetFormatPr defaultColWidth="9.109375" defaultRowHeight="13.2" x14ac:dyDescent="0.25"/>
  <cols>
    <col min="1" max="1" width="5" style="5" hidden="1" customWidth="1"/>
    <col min="2" max="2" width="16.5546875" style="5" hidden="1" customWidth="1"/>
    <col min="3" max="3" width="12.88671875" style="61" bestFit="1" customWidth="1"/>
    <col min="4" max="4" width="13.5546875" style="5" bestFit="1" customWidth="1"/>
    <col min="5" max="5" width="15.5546875" style="5" bestFit="1" customWidth="1"/>
    <col min="6" max="6" width="68.5546875" style="5" customWidth="1"/>
    <col min="7" max="7" width="32.109375" style="5" bestFit="1" customWidth="1"/>
    <col min="8" max="8" width="22.44140625" style="5" customWidth="1"/>
    <col min="9" max="9" width="51.33203125" style="5" bestFit="1" customWidth="1"/>
    <col min="10" max="10" width="21.44140625" style="5" bestFit="1" customWidth="1"/>
    <col min="11" max="11" width="19.109375" style="5" bestFit="1" customWidth="1"/>
    <col min="12" max="12" width="28.6640625" style="5" bestFit="1" customWidth="1"/>
    <col min="13" max="13" width="15.6640625" style="5" bestFit="1" customWidth="1"/>
    <col min="14" max="14" width="19.44140625" style="5" bestFit="1" customWidth="1"/>
    <col min="15" max="16" width="21.44140625" style="5" bestFit="1" customWidth="1"/>
    <col min="17" max="17" width="19.109375" style="5" bestFit="1" customWidth="1"/>
    <col min="18" max="18" width="29.6640625" style="5" customWidth="1"/>
    <col min="19" max="19" width="16.6640625" style="5" bestFit="1" customWidth="1"/>
    <col min="20" max="20" width="19.44140625" style="5" bestFit="1" customWidth="1"/>
    <col min="21" max="21" width="22.109375" style="5" bestFit="1" customWidth="1"/>
    <col min="22" max="22" width="21.44140625" style="5" customWidth="1"/>
    <col min="23" max="23" width="12.6640625" style="5" bestFit="1" customWidth="1"/>
    <col min="24" max="24" width="64" style="5" customWidth="1"/>
    <col min="25" max="25" width="15" style="38" hidden="1" customWidth="1"/>
    <col min="26" max="16384" width="9.109375" style="5"/>
  </cols>
  <sheetData>
    <row r="1" spans="1:25" hidden="1" x14ac:dyDescent="0.25">
      <c r="A1" s="6"/>
    </row>
    <row r="2" spans="1:25" s="11" customFormat="1" ht="45" customHeight="1" x14ac:dyDescent="0.25">
      <c r="A2" s="56" t="s">
        <v>46</v>
      </c>
      <c r="B2" s="57" t="s">
        <v>47</v>
      </c>
      <c r="C2" s="62" t="s">
        <v>48</v>
      </c>
      <c r="D2" s="57" t="s">
        <v>49</v>
      </c>
      <c r="E2" s="57" t="s">
        <v>50</v>
      </c>
      <c r="F2" s="57" t="s">
        <v>51</v>
      </c>
      <c r="G2" s="57" t="s">
        <v>52</v>
      </c>
      <c r="H2" s="57" t="s">
        <v>53</v>
      </c>
      <c r="I2" s="57" t="s">
        <v>54</v>
      </c>
      <c r="J2" s="57" t="s">
        <v>55</v>
      </c>
      <c r="K2" s="58" t="s">
        <v>2651</v>
      </c>
      <c r="L2" s="58" t="s">
        <v>2652</v>
      </c>
      <c r="M2" s="58" t="s">
        <v>2653</v>
      </c>
      <c r="N2" s="59" t="s">
        <v>2654</v>
      </c>
      <c r="O2" s="58" t="s">
        <v>2655</v>
      </c>
      <c r="P2" s="58" t="s">
        <v>2656</v>
      </c>
      <c r="Q2" s="58" t="s">
        <v>2657</v>
      </c>
      <c r="R2" s="58" t="s">
        <v>2658</v>
      </c>
      <c r="S2" s="58" t="s">
        <v>2659</v>
      </c>
      <c r="T2" s="58" t="s">
        <v>2660</v>
      </c>
      <c r="U2" s="58" t="s">
        <v>2661</v>
      </c>
      <c r="V2" s="58" t="s">
        <v>2662</v>
      </c>
      <c r="W2" s="58" t="s">
        <v>56</v>
      </c>
      <c r="X2" s="58" t="s">
        <v>57</v>
      </c>
      <c r="Y2" s="58" t="s">
        <v>58</v>
      </c>
    </row>
    <row r="3" spans="1:25" x14ac:dyDescent="0.25">
      <c r="A3" s="6" t="s">
        <v>59</v>
      </c>
      <c r="B3" s="5">
        <f>Hakulomake!$B$17</f>
        <v>0</v>
      </c>
      <c r="C3" s="61">
        <v>1</v>
      </c>
      <c r="D3" s="5" t="s">
        <v>60</v>
      </c>
      <c r="E3" s="60" t="s">
        <v>61</v>
      </c>
      <c r="F3" s="5" t="s">
        <v>62</v>
      </c>
      <c r="G3" s="5" t="s">
        <v>63</v>
      </c>
      <c r="H3" s="5" t="s">
        <v>64</v>
      </c>
      <c r="I3" s="5" t="s">
        <v>65</v>
      </c>
      <c r="J3" s="61">
        <v>10</v>
      </c>
      <c r="K3" s="12"/>
      <c r="L3" s="12"/>
      <c r="M3" s="12"/>
      <c r="N3" s="13"/>
      <c r="O3" s="39">
        <f>MIN(Lääkkeet[[#This Row],[Velvoite 1.1.2025 (pakkauksia)]],Lääkkeet[[#This Row],[Suurimman alitusluvan mukainen velvoite 
1.1.-30.6.2025 (pakkauksia)]],Lääkkeet[[#This Row],[Alin saldo 
1.1.-30.6.2025 (pakkauksia)]])*Lääkkeet[[#This Row],[Kirjanpitoarvo / pakkaus 1.1.2025
(EUR  ALV 0 %)]]</f>
        <v>0</v>
      </c>
      <c r="P3" s="15"/>
      <c r="Q3" s="12"/>
      <c r="R3" s="12"/>
      <c r="S3" s="12"/>
      <c r="T3" s="13"/>
      <c r="U3" s="39">
        <f>MIN(Lääkkeet[[#This Row],[Velvoite 1.7.2025 (pakkauksia)]],Lääkkeet[[#This Row],[Suurimman alitusluvan mukainen velvoite
1.7.-31.12.2025 (pakkauksia)]],Lääkkeet[[#This Row],[Alin saldo 
1.7.-31.12.2025 (pakkauksia)]])*Lääkkeet[[#This Row],[Kirjanpitoarvo / pakkaus 1.7.2025
(EUR  ALV 0 %)]]</f>
        <v>0</v>
      </c>
      <c r="W3" s="49" t="str" cm="1">
        <f t="array" ref="W3">IFERROR(_xlfn.IFS(Lääkkeet[[#This Row],[Sitoutunut pääoma 
1.1.-30.6.2025 (EUR)]]&gt;0,"Täytetyt",Lääkkeet[[#This Row],[Sitoutunut pääoma 
1.7.-31.12.2025 (EUR)]]&gt;0,"Täytetyt"),"")</f>
        <v/>
      </c>
      <c r="X3" s="49"/>
      <c r="Y3" s="5">
        <f>Hakulomake!$B$29</f>
        <v>0</v>
      </c>
    </row>
    <row r="4" spans="1:25" x14ac:dyDescent="0.25">
      <c r="A4" s="6" t="s">
        <v>59</v>
      </c>
      <c r="B4" s="5">
        <f>Hakulomake!$B$17</f>
        <v>0</v>
      </c>
      <c r="C4" s="61">
        <v>1</v>
      </c>
      <c r="D4" s="5" t="s">
        <v>66</v>
      </c>
      <c r="E4" s="60" t="s">
        <v>67</v>
      </c>
      <c r="F4" s="5" t="s">
        <v>68</v>
      </c>
      <c r="G4" s="5" t="s">
        <v>69</v>
      </c>
      <c r="H4" s="5" t="s">
        <v>70</v>
      </c>
      <c r="I4" s="5" t="s">
        <v>71</v>
      </c>
      <c r="J4" s="61" t="s">
        <v>72</v>
      </c>
      <c r="K4" s="12"/>
      <c r="L4" s="12"/>
      <c r="M4" s="12"/>
      <c r="N4" s="13"/>
      <c r="O4" s="39">
        <f>MIN(Lääkkeet[[#This Row],[Velvoite 1.1.2025 (pakkauksia)]],Lääkkeet[[#This Row],[Suurimman alitusluvan mukainen velvoite 
1.1.-30.6.2025 (pakkauksia)]],Lääkkeet[[#This Row],[Alin saldo 
1.1.-30.6.2025 (pakkauksia)]])*Lääkkeet[[#This Row],[Kirjanpitoarvo / pakkaus 1.1.2025
(EUR  ALV 0 %)]]</f>
        <v>0</v>
      </c>
      <c r="P4" s="15"/>
      <c r="Q4" s="12"/>
      <c r="R4" s="12"/>
      <c r="S4" s="12"/>
      <c r="T4" s="13"/>
      <c r="U4" s="39">
        <f>MIN(Lääkkeet[[#This Row],[Velvoite 1.7.2025 (pakkauksia)]],Lääkkeet[[#This Row],[Suurimman alitusluvan mukainen velvoite
1.7.-31.12.2025 (pakkauksia)]],Lääkkeet[[#This Row],[Alin saldo 
1.7.-31.12.2025 (pakkauksia)]])*Lääkkeet[[#This Row],[Kirjanpitoarvo / pakkaus 1.7.2025
(EUR  ALV 0 %)]]</f>
        <v>0</v>
      </c>
      <c r="W4" s="49" t="str" cm="1">
        <f t="array" ref="W4">IFERROR(_xlfn.IFS(Lääkkeet[[#This Row],[Sitoutunut pääoma 
1.1.-30.6.2025 (EUR)]]&gt;0,"Täytetyt",Lääkkeet[[#This Row],[Sitoutunut pääoma 
1.7.-31.12.2025 (EUR)]]&gt;0,"Täytetyt"),"")</f>
        <v/>
      </c>
      <c r="X4" s="49"/>
      <c r="Y4" s="5">
        <f>Hakulomake!$B$29</f>
        <v>0</v>
      </c>
    </row>
    <row r="5" spans="1:25" x14ac:dyDescent="0.25">
      <c r="A5" s="6" t="s">
        <v>59</v>
      </c>
      <c r="B5" s="5">
        <f>Hakulomake!$B$17</f>
        <v>0</v>
      </c>
      <c r="C5" s="61">
        <v>1</v>
      </c>
      <c r="D5" s="5" t="s">
        <v>66</v>
      </c>
      <c r="E5" s="60" t="s">
        <v>73</v>
      </c>
      <c r="F5" s="5" t="s">
        <v>68</v>
      </c>
      <c r="G5" s="5" t="s">
        <v>69</v>
      </c>
      <c r="H5" s="5" t="s">
        <v>74</v>
      </c>
      <c r="I5" s="5" t="s">
        <v>65</v>
      </c>
      <c r="J5" s="61">
        <v>20</v>
      </c>
      <c r="K5" s="12"/>
      <c r="L5" s="12"/>
      <c r="M5" s="12"/>
      <c r="N5" s="13"/>
      <c r="O5" s="39">
        <f>MIN(Lääkkeet[[#This Row],[Velvoite 1.1.2025 (pakkauksia)]],Lääkkeet[[#This Row],[Suurimman alitusluvan mukainen velvoite 
1.1.-30.6.2025 (pakkauksia)]],Lääkkeet[[#This Row],[Alin saldo 
1.1.-30.6.2025 (pakkauksia)]])*Lääkkeet[[#This Row],[Kirjanpitoarvo / pakkaus 1.1.2025
(EUR  ALV 0 %)]]</f>
        <v>0</v>
      </c>
      <c r="P5" s="17"/>
      <c r="Q5" s="18"/>
      <c r="R5" s="12"/>
      <c r="S5" s="12"/>
      <c r="T5" s="13"/>
      <c r="U5" s="39">
        <f>MIN(Lääkkeet[[#This Row],[Velvoite 1.7.2025 (pakkauksia)]],Lääkkeet[[#This Row],[Suurimman alitusluvan mukainen velvoite
1.7.-31.12.2025 (pakkauksia)]],Lääkkeet[[#This Row],[Alin saldo 
1.7.-31.12.2025 (pakkauksia)]])*Lääkkeet[[#This Row],[Kirjanpitoarvo / pakkaus 1.7.2025
(EUR  ALV 0 %)]]</f>
        <v>0</v>
      </c>
      <c r="W5" s="49" t="str" cm="1">
        <f t="array" ref="W5">IFERROR(_xlfn.IFS(Lääkkeet[[#This Row],[Sitoutunut pääoma 
1.1.-30.6.2025 (EUR)]]&gt;0,"Täytetyt",Lääkkeet[[#This Row],[Sitoutunut pääoma 
1.7.-31.12.2025 (EUR)]]&gt;0,"Täytetyt"),"")</f>
        <v/>
      </c>
      <c r="X5" s="49"/>
      <c r="Y5" s="5">
        <f>Hakulomake!$B$29</f>
        <v>0</v>
      </c>
    </row>
    <row r="6" spans="1:25" x14ac:dyDescent="0.25">
      <c r="A6" s="6" t="s">
        <v>59</v>
      </c>
      <c r="B6" s="5">
        <f>Hakulomake!$B$17</f>
        <v>0</v>
      </c>
      <c r="C6" s="61">
        <v>1</v>
      </c>
      <c r="D6" s="5" t="s">
        <v>66</v>
      </c>
      <c r="E6" s="60" t="s">
        <v>75</v>
      </c>
      <c r="F6" s="5" t="s">
        <v>68</v>
      </c>
      <c r="G6" s="5" t="s">
        <v>69</v>
      </c>
      <c r="H6" s="5" t="s">
        <v>74</v>
      </c>
      <c r="I6" s="5" t="s">
        <v>65</v>
      </c>
      <c r="J6" s="61">
        <v>30</v>
      </c>
      <c r="K6" s="12"/>
      <c r="L6" s="12"/>
      <c r="M6" s="12"/>
      <c r="N6" s="13"/>
      <c r="O6" s="39">
        <f>MIN(Lääkkeet[[#This Row],[Velvoite 1.1.2025 (pakkauksia)]],Lääkkeet[[#This Row],[Suurimman alitusluvan mukainen velvoite 
1.1.-30.6.2025 (pakkauksia)]],Lääkkeet[[#This Row],[Alin saldo 
1.1.-30.6.2025 (pakkauksia)]])*Lääkkeet[[#This Row],[Kirjanpitoarvo / pakkaus 1.1.2025
(EUR  ALV 0 %)]]</f>
        <v>0</v>
      </c>
      <c r="P6" s="15"/>
      <c r="Q6" s="18"/>
      <c r="R6" s="12"/>
      <c r="S6" s="12"/>
      <c r="T6" s="13"/>
      <c r="U6" s="39">
        <f>MIN(Lääkkeet[[#This Row],[Velvoite 1.7.2025 (pakkauksia)]],Lääkkeet[[#This Row],[Suurimman alitusluvan mukainen velvoite
1.7.-31.12.2025 (pakkauksia)]],Lääkkeet[[#This Row],[Alin saldo 
1.7.-31.12.2025 (pakkauksia)]])*Lääkkeet[[#This Row],[Kirjanpitoarvo / pakkaus 1.7.2025
(EUR  ALV 0 %)]]</f>
        <v>0</v>
      </c>
      <c r="W6" s="49" t="str" cm="1">
        <f t="array" ref="W6">IFERROR(_xlfn.IFS(Lääkkeet[[#This Row],[Sitoutunut pääoma 
1.1.-30.6.2025 (EUR)]]&gt;0,"Täytetyt",Lääkkeet[[#This Row],[Sitoutunut pääoma 
1.7.-31.12.2025 (EUR)]]&gt;0,"Täytetyt"),"")</f>
        <v/>
      </c>
      <c r="X6" s="49"/>
      <c r="Y6" s="5">
        <f>Hakulomake!$B$29</f>
        <v>0</v>
      </c>
    </row>
    <row r="7" spans="1:25" x14ac:dyDescent="0.25">
      <c r="A7" s="6" t="s">
        <v>59</v>
      </c>
      <c r="B7" s="5">
        <f>Hakulomake!$B$17</f>
        <v>0</v>
      </c>
      <c r="C7" s="61">
        <v>1</v>
      </c>
      <c r="D7" s="5" t="s">
        <v>66</v>
      </c>
      <c r="E7" s="60" t="s">
        <v>76</v>
      </c>
      <c r="F7" s="5" t="s">
        <v>68</v>
      </c>
      <c r="G7" s="5" t="s">
        <v>77</v>
      </c>
      <c r="H7" s="5" t="s">
        <v>78</v>
      </c>
      <c r="I7" s="5" t="s">
        <v>65</v>
      </c>
      <c r="J7" s="61">
        <v>14</v>
      </c>
      <c r="K7" s="12"/>
      <c r="L7" s="12"/>
      <c r="M7" s="12"/>
      <c r="N7" s="13"/>
      <c r="O7" s="39">
        <f>MIN(Lääkkeet[[#This Row],[Velvoite 1.1.2025 (pakkauksia)]],Lääkkeet[[#This Row],[Suurimman alitusluvan mukainen velvoite 
1.1.-30.6.2025 (pakkauksia)]],Lääkkeet[[#This Row],[Alin saldo 
1.1.-30.6.2025 (pakkauksia)]])*Lääkkeet[[#This Row],[Kirjanpitoarvo / pakkaus 1.1.2025
(EUR  ALV 0 %)]]</f>
        <v>0</v>
      </c>
      <c r="P7" s="15"/>
      <c r="Q7" s="12"/>
      <c r="R7" s="12"/>
      <c r="S7" s="12"/>
      <c r="T7" s="21"/>
      <c r="U7" s="39">
        <f>MIN(Lääkkeet[[#This Row],[Velvoite 1.7.2025 (pakkauksia)]],Lääkkeet[[#This Row],[Suurimman alitusluvan mukainen velvoite
1.7.-31.12.2025 (pakkauksia)]],Lääkkeet[[#This Row],[Alin saldo 
1.7.-31.12.2025 (pakkauksia)]])*Lääkkeet[[#This Row],[Kirjanpitoarvo / pakkaus 1.7.2025
(EUR  ALV 0 %)]]</f>
        <v>0</v>
      </c>
      <c r="W7" s="49" t="str" cm="1">
        <f t="array" ref="W7">IFERROR(_xlfn.IFS(Lääkkeet[[#This Row],[Sitoutunut pääoma 
1.1.-30.6.2025 (EUR)]]&gt;0,"Täytetyt",Lääkkeet[[#This Row],[Sitoutunut pääoma 
1.7.-31.12.2025 (EUR)]]&gt;0,"Täytetyt"),"")</f>
        <v/>
      </c>
      <c r="X7" s="49"/>
      <c r="Y7" s="5">
        <f>Hakulomake!$B$29</f>
        <v>0</v>
      </c>
    </row>
    <row r="8" spans="1:25" x14ac:dyDescent="0.25">
      <c r="A8" s="6" t="s">
        <v>59</v>
      </c>
      <c r="B8" s="5">
        <f>Hakulomake!$B$17</f>
        <v>0</v>
      </c>
      <c r="C8" s="61">
        <v>1</v>
      </c>
      <c r="D8" s="5" t="s">
        <v>66</v>
      </c>
      <c r="E8" s="60" t="s">
        <v>79</v>
      </c>
      <c r="F8" s="5" t="s">
        <v>68</v>
      </c>
      <c r="G8" s="5" t="s">
        <v>77</v>
      </c>
      <c r="H8" s="5" t="s">
        <v>78</v>
      </c>
      <c r="I8" s="5" t="s">
        <v>65</v>
      </c>
      <c r="J8" s="61">
        <v>20</v>
      </c>
      <c r="K8" s="12"/>
      <c r="L8" s="12"/>
      <c r="M8" s="12"/>
      <c r="N8" s="13"/>
      <c r="O8" s="39">
        <f>MIN(Lääkkeet[[#This Row],[Velvoite 1.1.2025 (pakkauksia)]],Lääkkeet[[#This Row],[Suurimman alitusluvan mukainen velvoite 
1.1.-30.6.2025 (pakkauksia)]],Lääkkeet[[#This Row],[Alin saldo 
1.1.-30.6.2025 (pakkauksia)]])*Lääkkeet[[#This Row],[Kirjanpitoarvo / pakkaus 1.1.2025
(EUR  ALV 0 %)]]</f>
        <v>0</v>
      </c>
      <c r="P8" s="15"/>
      <c r="Q8" s="12"/>
      <c r="R8" s="12"/>
      <c r="S8" s="12"/>
      <c r="T8" s="13"/>
      <c r="U8" s="39">
        <f>MIN(Lääkkeet[[#This Row],[Velvoite 1.7.2025 (pakkauksia)]],Lääkkeet[[#This Row],[Suurimman alitusluvan mukainen velvoite
1.7.-31.12.2025 (pakkauksia)]],Lääkkeet[[#This Row],[Alin saldo 
1.7.-31.12.2025 (pakkauksia)]])*Lääkkeet[[#This Row],[Kirjanpitoarvo / pakkaus 1.7.2025
(EUR  ALV 0 %)]]</f>
        <v>0</v>
      </c>
      <c r="W8" s="49" t="str" cm="1">
        <f t="array" ref="W8">IFERROR(_xlfn.IFS(Lääkkeet[[#This Row],[Sitoutunut pääoma 
1.1.-30.6.2025 (EUR)]]&gt;0,"Täytetyt",Lääkkeet[[#This Row],[Sitoutunut pääoma 
1.7.-31.12.2025 (EUR)]]&gt;0,"Täytetyt"),"")</f>
        <v/>
      </c>
      <c r="X8" s="49"/>
      <c r="Y8" s="5">
        <f>Hakulomake!$B$29</f>
        <v>0</v>
      </c>
    </row>
    <row r="9" spans="1:25" x14ac:dyDescent="0.25">
      <c r="A9" s="6" t="s">
        <v>59</v>
      </c>
      <c r="B9" s="5">
        <f>Hakulomake!$B$17</f>
        <v>0</v>
      </c>
      <c r="C9" s="61">
        <v>1</v>
      </c>
      <c r="D9" s="5" t="s">
        <v>80</v>
      </c>
      <c r="E9" s="60" t="s">
        <v>81</v>
      </c>
      <c r="F9" s="5" t="s">
        <v>82</v>
      </c>
      <c r="G9" s="5" t="s">
        <v>83</v>
      </c>
      <c r="H9" s="5" t="s">
        <v>84</v>
      </c>
      <c r="I9" s="5" t="s">
        <v>85</v>
      </c>
      <c r="J9" s="61" t="s">
        <v>86</v>
      </c>
      <c r="K9" s="12"/>
      <c r="L9" s="12"/>
      <c r="M9" s="12"/>
      <c r="N9" s="13"/>
      <c r="O9" s="39">
        <f>MIN(Lääkkeet[[#This Row],[Velvoite 1.1.2025 (pakkauksia)]],Lääkkeet[[#This Row],[Suurimman alitusluvan mukainen velvoite 
1.1.-30.6.2025 (pakkauksia)]],Lääkkeet[[#This Row],[Alin saldo 
1.1.-30.6.2025 (pakkauksia)]])*Lääkkeet[[#This Row],[Kirjanpitoarvo / pakkaus 1.1.2025
(EUR  ALV 0 %)]]</f>
        <v>0</v>
      </c>
      <c r="P9" s="15"/>
      <c r="Q9" s="12"/>
      <c r="R9" s="12"/>
      <c r="S9" s="12"/>
      <c r="T9" s="13"/>
      <c r="U9" s="39">
        <f>MIN(Lääkkeet[[#This Row],[Velvoite 1.7.2025 (pakkauksia)]],Lääkkeet[[#This Row],[Suurimman alitusluvan mukainen velvoite
1.7.-31.12.2025 (pakkauksia)]],Lääkkeet[[#This Row],[Alin saldo 
1.7.-31.12.2025 (pakkauksia)]])*Lääkkeet[[#This Row],[Kirjanpitoarvo / pakkaus 1.7.2025
(EUR  ALV 0 %)]]</f>
        <v>0</v>
      </c>
      <c r="V9" s="6"/>
      <c r="W9" s="49" t="str" cm="1">
        <f t="array" ref="W9">IFERROR(_xlfn.IFS(Lääkkeet[[#This Row],[Sitoutunut pääoma 
1.1.-30.6.2025 (EUR)]]&gt;0,"Täytetyt",Lääkkeet[[#This Row],[Sitoutunut pääoma 
1.7.-31.12.2025 (EUR)]]&gt;0,"Täytetyt"),"")</f>
        <v/>
      </c>
      <c r="X9" s="49"/>
      <c r="Y9" s="5">
        <f>Hakulomake!$B$29</f>
        <v>0</v>
      </c>
    </row>
    <row r="10" spans="1:25" x14ac:dyDescent="0.25">
      <c r="A10" s="6" t="s">
        <v>59</v>
      </c>
      <c r="B10" s="5">
        <f>Hakulomake!$B$17</f>
        <v>0</v>
      </c>
      <c r="C10" s="61">
        <v>1</v>
      </c>
      <c r="D10" s="5" t="s">
        <v>66</v>
      </c>
      <c r="E10" s="60" t="s">
        <v>87</v>
      </c>
      <c r="F10" s="5" t="s">
        <v>68</v>
      </c>
      <c r="G10" s="5" t="s">
        <v>69</v>
      </c>
      <c r="H10" s="5" t="s">
        <v>78</v>
      </c>
      <c r="I10" s="5" t="s">
        <v>65</v>
      </c>
      <c r="J10" s="61">
        <v>10</v>
      </c>
      <c r="K10" s="12"/>
      <c r="L10" s="18"/>
      <c r="M10" s="12"/>
      <c r="N10" s="13"/>
      <c r="O10" s="39">
        <f>MIN(Lääkkeet[[#This Row],[Velvoite 1.1.2025 (pakkauksia)]],Lääkkeet[[#This Row],[Suurimman alitusluvan mukainen velvoite 
1.1.-30.6.2025 (pakkauksia)]],Lääkkeet[[#This Row],[Alin saldo 
1.1.-30.6.2025 (pakkauksia)]])*Lääkkeet[[#This Row],[Kirjanpitoarvo / pakkaus 1.1.2025
(EUR  ALV 0 %)]]</f>
        <v>0</v>
      </c>
      <c r="P10" s="15"/>
      <c r="Q10" s="12"/>
      <c r="R10" s="12"/>
      <c r="S10" s="12"/>
      <c r="T10" s="13"/>
      <c r="U10" s="39">
        <f>MIN(Lääkkeet[[#This Row],[Velvoite 1.7.2025 (pakkauksia)]],Lääkkeet[[#This Row],[Suurimman alitusluvan mukainen velvoite
1.7.-31.12.2025 (pakkauksia)]],Lääkkeet[[#This Row],[Alin saldo 
1.7.-31.12.2025 (pakkauksia)]])*Lääkkeet[[#This Row],[Kirjanpitoarvo / pakkaus 1.7.2025
(EUR  ALV 0 %)]]</f>
        <v>0</v>
      </c>
      <c r="W10" s="49" t="str" cm="1">
        <f t="array" ref="W10">IFERROR(_xlfn.IFS(Lääkkeet[[#This Row],[Sitoutunut pääoma 
1.1.-30.6.2025 (EUR)]]&gt;0,"Täytetyt",Lääkkeet[[#This Row],[Sitoutunut pääoma 
1.7.-31.12.2025 (EUR)]]&gt;0,"Täytetyt"),"")</f>
        <v/>
      </c>
      <c r="X10" s="49"/>
      <c r="Y10" s="5">
        <f>Hakulomake!$B$29</f>
        <v>0</v>
      </c>
    </row>
    <row r="11" spans="1:25" x14ac:dyDescent="0.25">
      <c r="A11" s="6" t="s">
        <v>59</v>
      </c>
      <c r="B11" s="5">
        <f>Hakulomake!$B$17</f>
        <v>0</v>
      </c>
      <c r="C11" s="61">
        <v>1</v>
      </c>
      <c r="D11" s="5" t="s">
        <v>66</v>
      </c>
      <c r="E11" s="60" t="s">
        <v>88</v>
      </c>
      <c r="F11" s="5" t="s">
        <v>68</v>
      </c>
      <c r="G11" s="5" t="s">
        <v>69</v>
      </c>
      <c r="H11" s="5" t="s">
        <v>78</v>
      </c>
      <c r="I11" s="5" t="s">
        <v>65</v>
      </c>
      <c r="J11" s="61">
        <v>14</v>
      </c>
      <c r="K11" s="12"/>
      <c r="L11" s="12"/>
      <c r="M11" s="12"/>
      <c r="N11" s="13"/>
      <c r="O11" s="39">
        <f>MIN(Lääkkeet[[#This Row],[Velvoite 1.1.2025 (pakkauksia)]],Lääkkeet[[#This Row],[Suurimman alitusluvan mukainen velvoite 
1.1.-30.6.2025 (pakkauksia)]],Lääkkeet[[#This Row],[Alin saldo 
1.1.-30.6.2025 (pakkauksia)]])*Lääkkeet[[#This Row],[Kirjanpitoarvo / pakkaus 1.1.2025
(EUR  ALV 0 %)]]</f>
        <v>0</v>
      </c>
      <c r="P11" s="15"/>
      <c r="Q11" s="12"/>
      <c r="R11" s="12"/>
      <c r="S11" s="12"/>
      <c r="T11" s="13"/>
      <c r="U11" s="39">
        <f>MIN(Lääkkeet[[#This Row],[Velvoite 1.7.2025 (pakkauksia)]],Lääkkeet[[#This Row],[Suurimman alitusluvan mukainen velvoite
1.7.-31.12.2025 (pakkauksia)]],Lääkkeet[[#This Row],[Alin saldo 
1.7.-31.12.2025 (pakkauksia)]])*Lääkkeet[[#This Row],[Kirjanpitoarvo / pakkaus 1.7.2025
(EUR  ALV 0 %)]]</f>
        <v>0</v>
      </c>
      <c r="W11" s="49" t="str" cm="1">
        <f t="array" ref="W11">IFERROR(_xlfn.IFS(Lääkkeet[[#This Row],[Sitoutunut pääoma 
1.1.-30.6.2025 (EUR)]]&gt;0,"Täytetyt",Lääkkeet[[#This Row],[Sitoutunut pääoma 
1.7.-31.12.2025 (EUR)]]&gt;0,"Täytetyt"),"")</f>
        <v/>
      </c>
      <c r="X11" s="49"/>
      <c r="Y11" s="5">
        <f>Hakulomake!$B$29</f>
        <v>0</v>
      </c>
    </row>
    <row r="12" spans="1:25" x14ac:dyDescent="0.25">
      <c r="A12" s="6" t="s">
        <v>59</v>
      </c>
      <c r="B12" s="5">
        <f>Hakulomake!$B$17</f>
        <v>0</v>
      </c>
      <c r="C12" s="61">
        <v>1</v>
      </c>
      <c r="D12" s="5" t="s">
        <v>89</v>
      </c>
      <c r="E12" s="60" t="s">
        <v>90</v>
      </c>
      <c r="F12" s="5" t="s">
        <v>91</v>
      </c>
      <c r="G12" s="5" t="s">
        <v>92</v>
      </c>
      <c r="H12" s="5" t="s">
        <v>93</v>
      </c>
      <c r="I12" s="5" t="s">
        <v>65</v>
      </c>
      <c r="J12" s="61">
        <v>14</v>
      </c>
      <c r="K12" s="12"/>
      <c r="L12" s="12"/>
      <c r="M12" s="12"/>
      <c r="N12" s="13"/>
      <c r="O12" s="39">
        <f>MIN(Lääkkeet[[#This Row],[Velvoite 1.1.2025 (pakkauksia)]],Lääkkeet[[#This Row],[Suurimman alitusluvan mukainen velvoite 
1.1.-30.6.2025 (pakkauksia)]],Lääkkeet[[#This Row],[Alin saldo 
1.1.-30.6.2025 (pakkauksia)]])*Lääkkeet[[#This Row],[Kirjanpitoarvo / pakkaus 1.1.2025
(EUR  ALV 0 %)]]</f>
        <v>0</v>
      </c>
      <c r="P12" s="15"/>
      <c r="Q12" s="12"/>
      <c r="R12" s="12"/>
      <c r="S12" s="12"/>
      <c r="T12" s="13"/>
      <c r="U12" s="39">
        <f>MIN(Lääkkeet[[#This Row],[Velvoite 1.7.2025 (pakkauksia)]],Lääkkeet[[#This Row],[Suurimman alitusluvan mukainen velvoite
1.7.-31.12.2025 (pakkauksia)]],Lääkkeet[[#This Row],[Alin saldo 
1.7.-31.12.2025 (pakkauksia)]])*Lääkkeet[[#This Row],[Kirjanpitoarvo / pakkaus 1.7.2025
(EUR  ALV 0 %)]]</f>
        <v>0</v>
      </c>
      <c r="W12" s="49" t="str" cm="1">
        <f t="array" ref="W12">IFERROR(_xlfn.IFS(Lääkkeet[[#This Row],[Sitoutunut pääoma 
1.1.-30.6.2025 (EUR)]]&gt;0,"Täytetyt",Lääkkeet[[#This Row],[Sitoutunut pääoma 
1.7.-31.12.2025 (EUR)]]&gt;0,"Täytetyt"),"")</f>
        <v/>
      </c>
      <c r="X12" s="49"/>
      <c r="Y12" s="5">
        <f>Hakulomake!$B$29</f>
        <v>0</v>
      </c>
    </row>
    <row r="13" spans="1:25" x14ac:dyDescent="0.25">
      <c r="A13" s="6" t="s">
        <v>59</v>
      </c>
      <c r="B13" s="5">
        <f>Hakulomake!$B$17</f>
        <v>0</v>
      </c>
      <c r="C13" s="61">
        <v>1</v>
      </c>
      <c r="D13" s="5" t="s">
        <v>94</v>
      </c>
      <c r="E13" s="60" t="s">
        <v>95</v>
      </c>
      <c r="F13" s="5" t="s">
        <v>96</v>
      </c>
      <c r="G13" s="5" t="s">
        <v>97</v>
      </c>
      <c r="H13" s="5" t="s">
        <v>98</v>
      </c>
      <c r="I13" s="5" t="s">
        <v>65</v>
      </c>
      <c r="J13" s="61">
        <v>14</v>
      </c>
      <c r="K13" s="12"/>
      <c r="L13" s="12"/>
      <c r="M13" s="12"/>
      <c r="N13" s="13"/>
      <c r="O13" s="39">
        <f>MIN(Lääkkeet[[#This Row],[Velvoite 1.1.2025 (pakkauksia)]],Lääkkeet[[#This Row],[Suurimman alitusluvan mukainen velvoite 
1.1.-30.6.2025 (pakkauksia)]],Lääkkeet[[#This Row],[Alin saldo 
1.1.-30.6.2025 (pakkauksia)]])*Lääkkeet[[#This Row],[Kirjanpitoarvo / pakkaus 1.1.2025
(EUR  ALV 0 %)]]</f>
        <v>0</v>
      </c>
      <c r="P13" s="15"/>
      <c r="Q13" s="12"/>
      <c r="R13" s="12"/>
      <c r="S13" s="12"/>
      <c r="T13" s="13"/>
      <c r="U13" s="39">
        <f>MIN(Lääkkeet[[#This Row],[Velvoite 1.7.2025 (pakkauksia)]],Lääkkeet[[#This Row],[Suurimman alitusluvan mukainen velvoite
1.7.-31.12.2025 (pakkauksia)]],Lääkkeet[[#This Row],[Alin saldo 
1.7.-31.12.2025 (pakkauksia)]])*Lääkkeet[[#This Row],[Kirjanpitoarvo / pakkaus 1.7.2025
(EUR  ALV 0 %)]]</f>
        <v>0</v>
      </c>
      <c r="W13" s="49" t="str" cm="1">
        <f t="array" ref="W13">IFERROR(_xlfn.IFS(Lääkkeet[[#This Row],[Sitoutunut pääoma 
1.1.-30.6.2025 (EUR)]]&gt;0,"Täytetyt",Lääkkeet[[#This Row],[Sitoutunut pääoma 
1.7.-31.12.2025 (EUR)]]&gt;0,"Täytetyt"),"")</f>
        <v/>
      </c>
      <c r="X13" s="49"/>
      <c r="Y13" s="5">
        <f>Hakulomake!$B$29</f>
        <v>0</v>
      </c>
    </row>
    <row r="14" spans="1:25" x14ac:dyDescent="0.25">
      <c r="A14" s="6" t="s">
        <v>59</v>
      </c>
      <c r="B14" s="5">
        <f>Hakulomake!$B$17</f>
        <v>0</v>
      </c>
      <c r="C14" s="61">
        <v>1</v>
      </c>
      <c r="D14" s="5" t="s">
        <v>99</v>
      </c>
      <c r="E14" s="60" t="s">
        <v>100</v>
      </c>
      <c r="F14" s="5" t="s">
        <v>101</v>
      </c>
      <c r="G14" s="5" t="s">
        <v>102</v>
      </c>
      <c r="H14" s="5" t="s">
        <v>93</v>
      </c>
      <c r="I14" s="5" t="s">
        <v>65</v>
      </c>
      <c r="J14" s="61">
        <v>14</v>
      </c>
      <c r="K14" s="12"/>
      <c r="L14" s="12"/>
      <c r="M14" s="12"/>
      <c r="N14" s="13"/>
      <c r="O14" s="39">
        <f>MIN(Lääkkeet[[#This Row],[Velvoite 1.1.2025 (pakkauksia)]],Lääkkeet[[#This Row],[Suurimman alitusluvan mukainen velvoite 
1.1.-30.6.2025 (pakkauksia)]],Lääkkeet[[#This Row],[Alin saldo 
1.1.-30.6.2025 (pakkauksia)]])*Lääkkeet[[#This Row],[Kirjanpitoarvo / pakkaus 1.1.2025
(EUR  ALV 0 %)]]</f>
        <v>0</v>
      </c>
      <c r="P14" s="15"/>
      <c r="Q14" s="12"/>
      <c r="R14" s="12"/>
      <c r="S14" s="12"/>
      <c r="T14" s="13"/>
      <c r="U14" s="39">
        <f>MIN(Lääkkeet[[#This Row],[Velvoite 1.7.2025 (pakkauksia)]],Lääkkeet[[#This Row],[Suurimman alitusluvan mukainen velvoite
1.7.-31.12.2025 (pakkauksia)]],Lääkkeet[[#This Row],[Alin saldo 
1.7.-31.12.2025 (pakkauksia)]])*Lääkkeet[[#This Row],[Kirjanpitoarvo / pakkaus 1.7.2025
(EUR  ALV 0 %)]]</f>
        <v>0</v>
      </c>
      <c r="W14" s="49" t="str" cm="1">
        <f t="array" ref="W14">IFERROR(_xlfn.IFS(Lääkkeet[[#This Row],[Sitoutunut pääoma 
1.1.-30.6.2025 (EUR)]]&gt;0,"Täytetyt",Lääkkeet[[#This Row],[Sitoutunut pääoma 
1.7.-31.12.2025 (EUR)]]&gt;0,"Täytetyt"),"")</f>
        <v/>
      </c>
      <c r="X14" s="49"/>
      <c r="Y14" s="5">
        <f>Hakulomake!$B$29</f>
        <v>0</v>
      </c>
    </row>
    <row r="15" spans="1:25" x14ac:dyDescent="0.25">
      <c r="A15" s="6" t="s">
        <v>59</v>
      </c>
      <c r="B15" s="5">
        <f>Hakulomake!$B$17</f>
        <v>0</v>
      </c>
      <c r="C15" s="61">
        <v>1</v>
      </c>
      <c r="D15" s="5" t="s">
        <v>99</v>
      </c>
      <c r="E15" s="60" t="s">
        <v>103</v>
      </c>
      <c r="F15" s="5" t="s">
        <v>101</v>
      </c>
      <c r="G15" s="5" t="s">
        <v>102</v>
      </c>
      <c r="H15" s="5" t="s">
        <v>104</v>
      </c>
      <c r="I15" s="5" t="s">
        <v>65</v>
      </c>
      <c r="J15" s="61">
        <v>14</v>
      </c>
      <c r="K15" s="12"/>
      <c r="L15" s="12"/>
      <c r="M15" s="12"/>
      <c r="N15" s="13"/>
      <c r="O15" s="39">
        <f>MIN(Lääkkeet[[#This Row],[Velvoite 1.1.2025 (pakkauksia)]],Lääkkeet[[#This Row],[Suurimman alitusluvan mukainen velvoite 
1.1.-30.6.2025 (pakkauksia)]],Lääkkeet[[#This Row],[Alin saldo 
1.1.-30.6.2025 (pakkauksia)]])*Lääkkeet[[#This Row],[Kirjanpitoarvo / pakkaus 1.1.2025
(EUR  ALV 0 %)]]</f>
        <v>0</v>
      </c>
      <c r="P15" s="15"/>
      <c r="Q15" s="12"/>
      <c r="R15" s="12"/>
      <c r="S15" s="12"/>
      <c r="T15" s="13"/>
      <c r="U15" s="39">
        <f>MIN(Lääkkeet[[#This Row],[Velvoite 1.7.2025 (pakkauksia)]],Lääkkeet[[#This Row],[Suurimman alitusluvan mukainen velvoite
1.7.-31.12.2025 (pakkauksia)]],Lääkkeet[[#This Row],[Alin saldo 
1.7.-31.12.2025 (pakkauksia)]])*Lääkkeet[[#This Row],[Kirjanpitoarvo / pakkaus 1.7.2025
(EUR  ALV 0 %)]]</f>
        <v>0</v>
      </c>
      <c r="W15" s="49" t="str" cm="1">
        <f t="array" ref="W15">IFERROR(_xlfn.IFS(Lääkkeet[[#This Row],[Sitoutunut pääoma 
1.1.-30.6.2025 (EUR)]]&gt;0,"Täytetyt",Lääkkeet[[#This Row],[Sitoutunut pääoma 
1.7.-31.12.2025 (EUR)]]&gt;0,"Täytetyt"),"")</f>
        <v/>
      </c>
      <c r="X15" s="49"/>
      <c r="Y15" s="5">
        <f>Hakulomake!$B$29</f>
        <v>0</v>
      </c>
    </row>
    <row r="16" spans="1:25" x14ac:dyDescent="0.25">
      <c r="A16" s="6" t="s">
        <v>59</v>
      </c>
      <c r="B16" s="5">
        <f>Hakulomake!$B$17</f>
        <v>0</v>
      </c>
      <c r="C16" s="61">
        <v>1</v>
      </c>
      <c r="D16" s="5" t="s">
        <v>89</v>
      </c>
      <c r="E16" s="60" t="s">
        <v>105</v>
      </c>
      <c r="F16" s="5" t="s">
        <v>91</v>
      </c>
      <c r="G16" s="5" t="s">
        <v>92</v>
      </c>
      <c r="H16" s="5" t="s">
        <v>104</v>
      </c>
      <c r="I16" s="5" t="s">
        <v>65</v>
      </c>
      <c r="J16" s="61">
        <v>14</v>
      </c>
      <c r="K16" s="12"/>
      <c r="L16" s="12"/>
      <c r="M16" s="12"/>
      <c r="N16" s="13"/>
      <c r="O16" s="39">
        <f>MIN(Lääkkeet[[#This Row],[Velvoite 1.1.2025 (pakkauksia)]],Lääkkeet[[#This Row],[Suurimman alitusluvan mukainen velvoite 
1.1.-30.6.2025 (pakkauksia)]],Lääkkeet[[#This Row],[Alin saldo 
1.1.-30.6.2025 (pakkauksia)]])*Lääkkeet[[#This Row],[Kirjanpitoarvo / pakkaus 1.1.2025
(EUR  ALV 0 %)]]</f>
        <v>0</v>
      </c>
      <c r="P16" s="15"/>
      <c r="Q16" s="12"/>
      <c r="R16" s="12"/>
      <c r="S16" s="12"/>
      <c r="T16" s="13"/>
      <c r="U16" s="39">
        <f>MIN(Lääkkeet[[#This Row],[Velvoite 1.7.2025 (pakkauksia)]],Lääkkeet[[#This Row],[Suurimman alitusluvan mukainen velvoite
1.7.-31.12.2025 (pakkauksia)]],Lääkkeet[[#This Row],[Alin saldo 
1.7.-31.12.2025 (pakkauksia)]])*Lääkkeet[[#This Row],[Kirjanpitoarvo / pakkaus 1.7.2025
(EUR  ALV 0 %)]]</f>
        <v>0</v>
      </c>
      <c r="W16" s="49" t="str" cm="1">
        <f t="array" ref="W16">IFERROR(_xlfn.IFS(Lääkkeet[[#This Row],[Sitoutunut pääoma 
1.1.-30.6.2025 (EUR)]]&gt;0,"Täytetyt",Lääkkeet[[#This Row],[Sitoutunut pääoma 
1.7.-31.12.2025 (EUR)]]&gt;0,"Täytetyt"),"")</f>
        <v/>
      </c>
      <c r="X16" s="49"/>
      <c r="Y16" s="5">
        <f>Hakulomake!$B$29</f>
        <v>0</v>
      </c>
    </row>
    <row r="17" spans="1:25" x14ac:dyDescent="0.25">
      <c r="A17" s="6" t="s">
        <v>59</v>
      </c>
      <c r="B17" s="5">
        <f>Hakulomake!$B$17</f>
        <v>0</v>
      </c>
      <c r="C17" s="61">
        <v>1</v>
      </c>
      <c r="D17" s="5" t="s">
        <v>94</v>
      </c>
      <c r="E17" s="60" t="s">
        <v>106</v>
      </c>
      <c r="F17" s="5" t="s">
        <v>96</v>
      </c>
      <c r="G17" s="5" t="s">
        <v>107</v>
      </c>
      <c r="H17" s="5" t="s">
        <v>108</v>
      </c>
      <c r="I17" s="5" t="s">
        <v>109</v>
      </c>
      <c r="J17" s="61" t="s">
        <v>72</v>
      </c>
      <c r="K17" s="12"/>
      <c r="L17" s="12"/>
      <c r="M17" s="12"/>
      <c r="N17" s="13"/>
      <c r="O17" s="39">
        <f>MIN(Lääkkeet[[#This Row],[Velvoite 1.1.2025 (pakkauksia)]],Lääkkeet[[#This Row],[Suurimman alitusluvan mukainen velvoite 
1.1.-30.6.2025 (pakkauksia)]],Lääkkeet[[#This Row],[Alin saldo 
1.1.-30.6.2025 (pakkauksia)]])*Lääkkeet[[#This Row],[Kirjanpitoarvo / pakkaus 1.1.2025
(EUR  ALV 0 %)]]</f>
        <v>0</v>
      </c>
      <c r="P17" s="15"/>
      <c r="Q17" s="12"/>
      <c r="R17" s="12"/>
      <c r="S17" s="12"/>
      <c r="T17" s="13"/>
      <c r="U17" s="39">
        <f>MIN(Lääkkeet[[#This Row],[Velvoite 1.7.2025 (pakkauksia)]],Lääkkeet[[#This Row],[Suurimman alitusluvan mukainen velvoite
1.7.-31.12.2025 (pakkauksia)]],Lääkkeet[[#This Row],[Alin saldo 
1.7.-31.12.2025 (pakkauksia)]])*Lääkkeet[[#This Row],[Kirjanpitoarvo / pakkaus 1.7.2025
(EUR  ALV 0 %)]]</f>
        <v>0</v>
      </c>
      <c r="W17" s="49" t="str" cm="1">
        <f t="array" ref="W17">IFERROR(_xlfn.IFS(Lääkkeet[[#This Row],[Sitoutunut pääoma 
1.1.-30.6.2025 (EUR)]]&gt;0,"Täytetyt",Lääkkeet[[#This Row],[Sitoutunut pääoma 
1.7.-31.12.2025 (EUR)]]&gt;0,"Täytetyt"),"")</f>
        <v/>
      </c>
      <c r="X17" s="49"/>
      <c r="Y17" s="5">
        <f>Hakulomake!$B$29</f>
        <v>0</v>
      </c>
    </row>
    <row r="18" spans="1:25" x14ac:dyDescent="0.25">
      <c r="A18" s="6" t="s">
        <v>59</v>
      </c>
      <c r="B18" s="5">
        <f>Hakulomake!$B$17</f>
        <v>0</v>
      </c>
      <c r="C18" s="61">
        <v>1</v>
      </c>
      <c r="D18" s="5" t="s">
        <v>99</v>
      </c>
      <c r="E18" s="60" t="s">
        <v>110</v>
      </c>
      <c r="F18" s="5" t="s">
        <v>101</v>
      </c>
      <c r="G18" s="5" t="s">
        <v>102</v>
      </c>
      <c r="H18" s="5" t="s">
        <v>111</v>
      </c>
      <c r="I18" s="5" t="s">
        <v>71</v>
      </c>
      <c r="J18" s="61" t="s">
        <v>112</v>
      </c>
      <c r="K18" s="12"/>
      <c r="L18" s="12"/>
      <c r="M18" s="12"/>
      <c r="N18" s="13"/>
      <c r="O18" s="39">
        <f>MIN(Lääkkeet[[#This Row],[Velvoite 1.1.2025 (pakkauksia)]],Lääkkeet[[#This Row],[Suurimman alitusluvan mukainen velvoite 
1.1.-30.6.2025 (pakkauksia)]],Lääkkeet[[#This Row],[Alin saldo 
1.1.-30.6.2025 (pakkauksia)]])*Lääkkeet[[#This Row],[Kirjanpitoarvo / pakkaus 1.1.2025
(EUR  ALV 0 %)]]</f>
        <v>0</v>
      </c>
      <c r="P18" s="15"/>
      <c r="Q18" s="12"/>
      <c r="R18" s="12"/>
      <c r="S18" s="12"/>
      <c r="T18" s="13"/>
      <c r="U18" s="39">
        <f>MIN(Lääkkeet[[#This Row],[Velvoite 1.7.2025 (pakkauksia)]],Lääkkeet[[#This Row],[Suurimman alitusluvan mukainen velvoite
1.7.-31.12.2025 (pakkauksia)]],Lääkkeet[[#This Row],[Alin saldo 
1.7.-31.12.2025 (pakkauksia)]])*Lääkkeet[[#This Row],[Kirjanpitoarvo / pakkaus 1.7.2025
(EUR  ALV 0 %)]]</f>
        <v>0</v>
      </c>
      <c r="W18" s="49" t="str" cm="1">
        <f t="array" ref="W18">IFERROR(_xlfn.IFS(Lääkkeet[[#This Row],[Sitoutunut pääoma 
1.1.-30.6.2025 (EUR)]]&gt;0,"Täytetyt",Lääkkeet[[#This Row],[Sitoutunut pääoma 
1.7.-31.12.2025 (EUR)]]&gt;0,"Täytetyt"),"")</f>
        <v/>
      </c>
      <c r="X18" s="49"/>
      <c r="Y18" s="5">
        <f>Hakulomake!$B$29</f>
        <v>0</v>
      </c>
    </row>
    <row r="19" spans="1:25" x14ac:dyDescent="0.25">
      <c r="A19" s="6" t="s">
        <v>59</v>
      </c>
      <c r="B19" s="5">
        <f>Hakulomake!$B$17</f>
        <v>0</v>
      </c>
      <c r="C19" s="61">
        <v>1</v>
      </c>
      <c r="D19" s="5" t="s">
        <v>94</v>
      </c>
      <c r="E19" s="60" t="s">
        <v>2665</v>
      </c>
      <c r="F19" s="5" t="s">
        <v>96</v>
      </c>
      <c r="G19" s="5" t="s">
        <v>107</v>
      </c>
      <c r="H19" s="5" t="s">
        <v>108</v>
      </c>
      <c r="I19" s="5" t="s">
        <v>109</v>
      </c>
      <c r="J19" s="61" t="s">
        <v>113</v>
      </c>
      <c r="K19" s="12"/>
      <c r="L19" s="12"/>
      <c r="M19" s="12"/>
      <c r="N19" s="13"/>
      <c r="O19" s="39">
        <f>MIN(Lääkkeet[[#This Row],[Velvoite 1.1.2025 (pakkauksia)]],Lääkkeet[[#This Row],[Suurimman alitusluvan mukainen velvoite 
1.1.-30.6.2025 (pakkauksia)]],Lääkkeet[[#This Row],[Alin saldo 
1.1.-30.6.2025 (pakkauksia)]])*Lääkkeet[[#This Row],[Kirjanpitoarvo / pakkaus 1.1.2025
(EUR  ALV 0 %)]]</f>
        <v>0</v>
      </c>
      <c r="P19" s="15"/>
      <c r="Q19" s="12"/>
      <c r="R19" s="12"/>
      <c r="S19" s="12"/>
      <c r="T19" s="13"/>
      <c r="U19" s="39">
        <f>MIN(Lääkkeet[[#This Row],[Velvoite 1.7.2025 (pakkauksia)]],Lääkkeet[[#This Row],[Suurimman alitusluvan mukainen velvoite
1.7.-31.12.2025 (pakkauksia)]],Lääkkeet[[#This Row],[Alin saldo 
1.7.-31.12.2025 (pakkauksia)]])*Lääkkeet[[#This Row],[Kirjanpitoarvo / pakkaus 1.7.2025
(EUR  ALV 0 %)]]</f>
        <v>0</v>
      </c>
      <c r="W19" s="49" t="str" cm="1">
        <f t="array" ref="W19">IFERROR(_xlfn.IFS(Lääkkeet[[#This Row],[Sitoutunut pääoma 
1.1.-30.6.2025 (EUR)]]&gt;0,"Täytetyt",Lääkkeet[[#This Row],[Sitoutunut pääoma 
1.7.-31.12.2025 (EUR)]]&gt;0,"Täytetyt"),"")</f>
        <v/>
      </c>
      <c r="X19" s="49"/>
      <c r="Y19" s="5">
        <f>Hakulomake!$B$29</f>
        <v>0</v>
      </c>
    </row>
    <row r="20" spans="1:25" x14ac:dyDescent="0.25">
      <c r="A20" s="6" t="s">
        <v>59</v>
      </c>
      <c r="B20" s="5">
        <f>Hakulomake!$B$17</f>
        <v>0</v>
      </c>
      <c r="C20" s="61">
        <v>1</v>
      </c>
      <c r="D20" s="5" t="s">
        <v>99</v>
      </c>
      <c r="E20" s="60" t="s">
        <v>114</v>
      </c>
      <c r="F20" s="5" t="s">
        <v>101</v>
      </c>
      <c r="G20" s="5" t="s">
        <v>102</v>
      </c>
      <c r="H20" s="5" t="s">
        <v>108</v>
      </c>
      <c r="I20" s="5" t="s">
        <v>71</v>
      </c>
      <c r="J20" s="61" t="s">
        <v>113</v>
      </c>
      <c r="K20" s="12"/>
      <c r="L20" s="12"/>
      <c r="M20" s="12"/>
      <c r="N20" s="13"/>
      <c r="O20" s="39">
        <f>MIN(Lääkkeet[[#This Row],[Velvoite 1.1.2025 (pakkauksia)]],Lääkkeet[[#This Row],[Suurimman alitusluvan mukainen velvoite 
1.1.-30.6.2025 (pakkauksia)]],Lääkkeet[[#This Row],[Alin saldo 
1.1.-30.6.2025 (pakkauksia)]])*Lääkkeet[[#This Row],[Kirjanpitoarvo / pakkaus 1.1.2025
(EUR  ALV 0 %)]]</f>
        <v>0</v>
      </c>
      <c r="P20" s="15"/>
      <c r="Q20" s="12"/>
      <c r="R20" s="12"/>
      <c r="S20" s="12"/>
      <c r="T20" s="13"/>
      <c r="U20" s="39">
        <f>MIN(Lääkkeet[[#This Row],[Velvoite 1.7.2025 (pakkauksia)]],Lääkkeet[[#This Row],[Suurimman alitusluvan mukainen velvoite
1.7.-31.12.2025 (pakkauksia)]],Lääkkeet[[#This Row],[Alin saldo 
1.7.-31.12.2025 (pakkauksia)]])*Lääkkeet[[#This Row],[Kirjanpitoarvo / pakkaus 1.7.2025
(EUR  ALV 0 %)]]</f>
        <v>0</v>
      </c>
      <c r="W20" s="49" t="str" cm="1">
        <f t="array" ref="W20">IFERROR(_xlfn.IFS(Lääkkeet[[#This Row],[Sitoutunut pääoma 
1.1.-30.6.2025 (EUR)]]&gt;0,"Täytetyt",Lääkkeet[[#This Row],[Sitoutunut pääoma 
1.7.-31.12.2025 (EUR)]]&gt;0,"Täytetyt"),"")</f>
        <v/>
      </c>
      <c r="X20" s="49"/>
      <c r="Y20" s="5">
        <f>Hakulomake!$B$29</f>
        <v>0</v>
      </c>
    </row>
    <row r="21" spans="1:25" x14ac:dyDescent="0.25">
      <c r="A21" s="6" t="s">
        <v>59</v>
      </c>
      <c r="B21" s="5">
        <f>Hakulomake!$B$17</f>
        <v>0</v>
      </c>
      <c r="C21" s="61">
        <v>1</v>
      </c>
      <c r="D21" s="5" t="s">
        <v>99</v>
      </c>
      <c r="E21" s="60" t="s">
        <v>115</v>
      </c>
      <c r="F21" s="5" t="s">
        <v>101</v>
      </c>
      <c r="G21" s="5" t="s">
        <v>102</v>
      </c>
      <c r="H21" s="5" t="s">
        <v>108</v>
      </c>
      <c r="I21" s="5" t="s">
        <v>71</v>
      </c>
      <c r="J21" s="61" t="s">
        <v>72</v>
      </c>
      <c r="K21" s="12"/>
      <c r="L21" s="12"/>
      <c r="M21" s="12"/>
      <c r="N21" s="13"/>
      <c r="O21" s="39">
        <f>MIN(Lääkkeet[[#This Row],[Velvoite 1.1.2025 (pakkauksia)]],Lääkkeet[[#This Row],[Suurimman alitusluvan mukainen velvoite 
1.1.-30.6.2025 (pakkauksia)]],Lääkkeet[[#This Row],[Alin saldo 
1.1.-30.6.2025 (pakkauksia)]])*Lääkkeet[[#This Row],[Kirjanpitoarvo / pakkaus 1.1.2025
(EUR  ALV 0 %)]]</f>
        <v>0</v>
      </c>
      <c r="P21" s="15"/>
      <c r="Q21" s="12"/>
      <c r="R21" s="12"/>
      <c r="S21" s="12"/>
      <c r="T21" s="13"/>
      <c r="U21" s="39">
        <f>MIN(Lääkkeet[[#This Row],[Velvoite 1.7.2025 (pakkauksia)]],Lääkkeet[[#This Row],[Suurimman alitusluvan mukainen velvoite
1.7.-31.12.2025 (pakkauksia)]],Lääkkeet[[#This Row],[Alin saldo 
1.7.-31.12.2025 (pakkauksia)]])*Lääkkeet[[#This Row],[Kirjanpitoarvo / pakkaus 1.7.2025
(EUR  ALV 0 %)]]</f>
        <v>0</v>
      </c>
      <c r="W21" s="49" t="str" cm="1">
        <f t="array" ref="W21">IFERROR(_xlfn.IFS(Lääkkeet[[#This Row],[Sitoutunut pääoma 
1.1.-30.6.2025 (EUR)]]&gt;0,"Täytetyt",Lääkkeet[[#This Row],[Sitoutunut pääoma 
1.7.-31.12.2025 (EUR)]]&gt;0,"Täytetyt"),"")</f>
        <v/>
      </c>
      <c r="X21" s="49"/>
      <c r="Y21" s="5">
        <f>Hakulomake!$B$29</f>
        <v>0</v>
      </c>
    </row>
    <row r="22" spans="1:25" x14ac:dyDescent="0.25">
      <c r="A22" s="6" t="s">
        <v>59</v>
      </c>
      <c r="B22" s="5">
        <f>Hakulomake!$B$17</f>
        <v>0</v>
      </c>
      <c r="C22" s="61">
        <v>1</v>
      </c>
      <c r="D22" s="5" t="s">
        <v>94</v>
      </c>
      <c r="E22" s="60" t="s">
        <v>116</v>
      </c>
      <c r="F22" s="5" t="s">
        <v>96</v>
      </c>
      <c r="G22" s="5" t="s">
        <v>97</v>
      </c>
      <c r="H22" s="5" t="s">
        <v>98</v>
      </c>
      <c r="I22" s="5" t="s">
        <v>65</v>
      </c>
      <c r="J22" s="61">
        <v>20</v>
      </c>
      <c r="K22" s="12"/>
      <c r="L22" s="12"/>
      <c r="M22" s="12"/>
      <c r="N22" s="13"/>
      <c r="O22" s="39">
        <f>MIN(Lääkkeet[[#This Row],[Velvoite 1.1.2025 (pakkauksia)]],Lääkkeet[[#This Row],[Suurimman alitusluvan mukainen velvoite 
1.1.-30.6.2025 (pakkauksia)]],Lääkkeet[[#This Row],[Alin saldo 
1.1.-30.6.2025 (pakkauksia)]])*Lääkkeet[[#This Row],[Kirjanpitoarvo / pakkaus 1.1.2025
(EUR  ALV 0 %)]]</f>
        <v>0</v>
      </c>
      <c r="P22" s="15"/>
      <c r="Q22" s="12"/>
      <c r="R22" s="12"/>
      <c r="S22" s="12"/>
      <c r="T22" s="13"/>
      <c r="U22" s="39">
        <f>MIN(Lääkkeet[[#This Row],[Velvoite 1.7.2025 (pakkauksia)]],Lääkkeet[[#This Row],[Suurimman alitusluvan mukainen velvoite
1.7.-31.12.2025 (pakkauksia)]],Lääkkeet[[#This Row],[Alin saldo 
1.7.-31.12.2025 (pakkauksia)]])*Lääkkeet[[#This Row],[Kirjanpitoarvo / pakkaus 1.7.2025
(EUR  ALV 0 %)]]</f>
        <v>0</v>
      </c>
      <c r="W22" s="49" t="str" cm="1">
        <f t="array" ref="W22">IFERROR(_xlfn.IFS(Lääkkeet[[#This Row],[Sitoutunut pääoma 
1.1.-30.6.2025 (EUR)]]&gt;0,"Täytetyt",Lääkkeet[[#This Row],[Sitoutunut pääoma 
1.7.-31.12.2025 (EUR)]]&gt;0,"Täytetyt"),"")</f>
        <v/>
      </c>
      <c r="X22" s="49"/>
      <c r="Y22" s="5">
        <f>Hakulomake!$B$29</f>
        <v>0</v>
      </c>
    </row>
    <row r="23" spans="1:25" x14ac:dyDescent="0.25">
      <c r="A23" s="6" t="s">
        <v>59</v>
      </c>
      <c r="B23" s="5">
        <f>Hakulomake!$B$17</f>
        <v>0</v>
      </c>
      <c r="C23" s="61">
        <v>1</v>
      </c>
      <c r="D23" s="5" t="s">
        <v>99</v>
      </c>
      <c r="E23" s="60" t="s">
        <v>117</v>
      </c>
      <c r="F23" s="5" t="s">
        <v>101</v>
      </c>
      <c r="G23" s="5" t="s">
        <v>102</v>
      </c>
      <c r="H23" s="5" t="s">
        <v>93</v>
      </c>
      <c r="I23" s="5" t="s">
        <v>65</v>
      </c>
      <c r="J23" s="61">
        <v>20</v>
      </c>
      <c r="K23" s="12"/>
      <c r="L23" s="12"/>
      <c r="M23" s="12"/>
      <c r="N23" s="13"/>
      <c r="O23" s="39">
        <f>MIN(Lääkkeet[[#This Row],[Velvoite 1.1.2025 (pakkauksia)]],Lääkkeet[[#This Row],[Suurimman alitusluvan mukainen velvoite 
1.1.-30.6.2025 (pakkauksia)]],Lääkkeet[[#This Row],[Alin saldo 
1.1.-30.6.2025 (pakkauksia)]])*Lääkkeet[[#This Row],[Kirjanpitoarvo / pakkaus 1.1.2025
(EUR  ALV 0 %)]]</f>
        <v>0</v>
      </c>
      <c r="P23" s="15"/>
      <c r="Q23" s="12"/>
      <c r="R23" s="12"/>
      <c r="S23" s="12"/>
      <c r="T23" s="13"/>
      <c r="U23" s="39">
        <f>MIN(Lääkkeet[[#This Row],[Velvoite 1.7.2025 (pakkauksia)]],Lääkkeet[[#This Row],[Suurimman alitusluvan mukainen velvoite
1.7.-31.12.2025 (pakkauksia)]],Lääkkeet[[#This Row],[Alin saldo 
1.7.-31.12.2025 (pakkauksia)]])*Lääkkeet[[#This Row],[Kirjanpitoarvo / pakkaus 1.7.2025
(EUR  ALV 0 %)]]</f>
        <v>0</v>
      </c>
      <c r="W23" s="49" t="str" cm="1">
        <f t="array" ref="W23">IFERROR(_xlfn.IFS(Lääkkeet[[#This Row],[Sitoutunut pääoma 
1.1.-30.6.2025 (EUR)]]&gt;0,"Täytetyt",Lääkkeet[[#This Row],[Sitoutunut pääoma 
1.7.-31.12.2025 (EUR)]]&gt;0,"Täytetyt"),"")</f>
        <v/>
      </c>
      <c r="X23" s="49"/>
      <c r="Y23" s="5">
        <f>Hakulomake!$B$29</f>
        <v>0</v>
      </c>
    </row>
    <row r="24" spans="1:25" x14ac:dyDescent="0.25">
      <c r="A24" s="6" t="s">
        <v>59</v>
      </c>
      <c r="B24" s="5">
        <f>Hakulomake!$B$17</f>
        <v>0</v>
      </c>
      <c r="C24" s="61">
        <v>1</v>
      </c>
      <c r="D24" s="5" t="s">
        <v>99</v>
      </c>
      <c r="E24" s="60" t="s">
        <v>118</v>
      </c>
      <c r="F24" s="5" t="s">
        <v>101</v>
      </c>
      <c r="G24" s="5" t="s">
        <v>102</v>
      </c>
      <c r="H24" s="5" t="s">
        <v>93</v>
      </c>
      <c r="I24" s="5" t="s">
        <v>65</v>
      </c>
      <c r="J24" s="61">
        <v>30</v>
      </c>
      <c r="K24" s="12"/>
      <c r="L24" s="12"/>
      <c r="M24" s="12"/>
      <c r="N24" s="13"/>
      <c r="O24" s="39">
        <f>MIN(Lääkkeet[[#This Row],[Velvoite 1.1.2025 (pakkauksia)]],Lääkkeet[[#This Row],[Suurimman alitusluvan mukainen velvoite 
1.1.-30.6.2025 (pakkauksia)]],Lääkkeet[[#This Row],[Alin saldo 
1.1.-30.6.2025 (pakkauksia)]])*Lääkkeet[[#This Row],[Kirjanpitoarvo / pakkaus 1.1.2025
(EUR  ALV 0 %)]]</f>
        <v>0</v>
      </c>
      <c r="P24" s="15"/>
      <c r="Q24" s="12"/>
      <c r="R24" s="12"/>
      <c r="S24" s="12"/>
      <c r="T24" s="13"/>
      <c r="U24" s="39">
        <f>MIN(Lääkkeet[[#This Row],[Velvoite 1.7.2025 (pakkauksia)]],Lääkkeet[[#This Row],[Suurimman alitusluvan mukainen velvoite
1.7.-31.12.2025 (pakkauksia)]],Lääkkeet[[#This Row],[Alin saldo 
1.7.-31.12.2025 (pakkauksia)]])*Lääkkeet[[#This Row],[Kirjanpitoarvo / pakkaus 1.7.2025
(EUR  ALV 0 %)]]</f>
        <v>0</v>
      </c>
      <c r="W24" s="49" t="str" cm="1">
        <f t="array" ref="W24">IFERROR(_xlfn.IFS(Lääkkeet[[#This Row],[Sitoutunut pääoma 
1.1.-30.6.2025 (EUR)]]&gt;0,"Täytetyt",Lääkkeet[[#This Row],[Sitoutunut pääoma 
1.7.-31.12.2025 (EUR)]]&gt;0,"Täytetyt"),"")</f>
        <v/>
      </c>
      <c r="X24" s="49"/>
      <c r="Y24" s="5">
        <f>Hakulomake!$B$29</f>
        <v>0</v>
      </c>
    </row>
    <row r="25" spans="1:25" x14ac:dyDescent="0.25">
      <c r="A25" s="6" t="s">
        <v>59</v>
      </c>
      <c r="B25" s="5">
        <f>Hakulomake!$B$17</f>
        <v>0</v>
      </c>
      <c r="C25" s="61">
        <v>1</v>
      </c>
      <c r="D25" s="5" t="s">
        <v>99</v>
      </c>
      <c r="E25" s="60" t="s">
        <v>119</v>
      </c>
      <c r="F25" s="5" t="s">
        <v>101</v>
      </c>
      <c r="G25" s="5" t="s">
        <v>102</v>
      </c>
      <c r="H25" s="5" t="s">
        <v>104</v>
      </c>
      <c r="I25" s="5" t="s">
        <v>65</v>
      </c>
      <c r="J25" s="61">
        <v>20</v>
      </c>
      <c r="K25" s="12"/>
      <c r="L25" s="12"/>
      <c r="M25" s="12"/>
      <c r="N25" s="13"/>
      <c r="O25" s="39">
        <f>MIN(Lääkkeet[[#This Row],[Velvoite 1.1.2025 (pakkauksia)]],Lääkkeet[[#This Row],[Suurimman alitusluvan mukainen velvoite 
1.1.-30.6.2025 (pakkauksia)]],Lääkkeet[[#This Row],[Alin saldo 
1.1.-30.6.2025 (pakkauksia)]])*Lääkkeet[[#This Row],[Kirjanpitoarvo / pakkaus 1.1.2025
(EUR  ALV 0 %)]]</f>
        <v>0</v>
      </c>
      <c r="P25" s="15"/>
      <c r="Q25" s="12"/>
      <c r="R25" s="12"/>
      <c r="S25" s="12"/>
      <c r="T25" s="13"/>
      <c r="U25" s="39">
        <f>MIN(Lääkkeet[[#This Row],[Velvoite 1.7.2025 (pakkauksia)]],Lääkkeet[[#This Row],[Suurimman alitusluvan mukainen velvoite
1.7.-31.12.2025 (pakkauksia)]],Lääkkeet[[#This Row],[Alin saldo 
1.7.-31.12.2025 (pakkauksia)]])*Lääkkeet[[#This Row],[Kirjanpitoarvo / pakkaus 1.7.2025
(EUR  ALV 0 %)]]</f>
        <v>0</v>
      </c>
      <c r="W25" s="49" t="str" cm="1">
        <f t="array" ref="W25">IFERROR(_xlfn.IFS(Lääkkeet[[#This Row],[Sitoutunut pääoma 
1.1.-30.6.2025 (EUR)]]&gt;0,"Täytetyt",Lääkkeet[[#This Row],[Sitoutunut pääoma 
1.7.-31.12.2025 (EUR)]]&gt;0,"Täytetyt"),"")</f>
        <v/>
      </c>
      <c r="X25" s="49"/>
      <c r="Y25" s="5">
        <f>Hakulomake!$B$29</f>
        <v>0</v>
      </c>
    </row>
    <row r="26" spans="1:25" x14ac:dyDescent="0.25">
      <c r="A26" s="6" t="s">
        <v>59</v>
      </c>
      <c r="B26" s="5">
        <f>Hakulomake!$B$17</f>
        <v>0</v>
      </c>
      <c r="C26" s="61">
        <v>1</v>
      </c>
      <c r="D26" s="5" t="s">
        <v>89</v>
      </c>
      <c r="E26" s="60" t="s">
        <v>2666</v>
      </c>
      <c r="F26" s="5" t="s">
        <v>91</v>
      </c>
      <c r="G26" s="5" t="s">
        <v>92</v>
      </c>
      <c r="H26" s="5" t="s">
        <v>120</v>
      </c>
      <c r="I26" s="5" t="s">
        <v>65</v>
      </c>
      <c r="J26" s="61">
        <v>30</v>
      </c>
      <c r="K26" s="12"/>
      <c r="L26" s="12"/>
      <c r="M26" s="12"/>
      <c r="N26" s="13"/>
      <c r="O26" s="39">
        <f>MIN(Lääkkeet[[#This Row],[Velvoite 1.1.2025 (pakkauksia)]],Lääkkeet[[#This Row],[Suurimman alitusluvan mukainen velvoite 
1.1.-30.6.2025 (pakkauksia)]],Lääkkeet[[#This Row],[Alin saldo 
1.1.-30.6.2025 (pakkauksia)]])*Lääkkeet[[#This Row],[Kirjanpitoarvo / pakkaus 1.1.2025
(EUR  ALV 0 %)]]</f>
        <v>0</v>
      </c>
      <c r="P26" s="15"/>
      <c r="Q26" s="12"/>
      <c r="R26" s="12"/>
      <c r="S26" s="12"/>
      <c r="T26" s="13"/>
      <c r="U26" s="39">
        <f>MIN(Lääkkeet[[#This Row],[Velvoite 1.7.2025 (pakkauksia)]],Lääkkeet[[#This Row],[Suurimman alitusluvan mukainen velvoite
1.7.-31.12.2025 (pakkauksia)]],Lääkkeet[[#This Row],[Alin saldo 
1.7.-31.12.2025 (pakkauksia)]])*Lääkkeet[[#This Row],[Kirjanpitoarvo / pakkaus 1.7.2025
(EUR  ALV 0 %)]]</f>
        <v>0</v>
      </c>
      <c r="W26" s="49" t="str" cm="1">
        <f t="array" ref="W26">IFERROR(_xlfn.IFS(Lääkkeet[[#This Row],[Sitoutunut pääoma 
1.1.-30.6.2025 (EUR)]]&gt;0,"Täytetyt",Lääkkeet[[#This Row],[Sitoutunut pääoma 
1.7.-31.12.2025 (EUR)]]&gt;0,"Täytetyt"),"")</f>
        <v/>
      </c>
      <c r="X26" s="49"/>
      <c r="Y26" s="5">
        <f>Hakulomake!$B$29</f>
        <v>0</v>
      </c>
    </row>
    <row r="27" spans="1:25" x14ac:dyDescent="0.25">
      <c r="A27" s="6" t="s">
        <v>59</v>
      </c>
      <c r="B27" s="5">
        <f>Hakulomake!$B$17</f>
        <v>0</v>
      </c>
      <c r="C27" s="61">
        <v>1</v>
      </c>
      <c r="D27" s="5" t="s">
        <v>89</v>
      </c>
      <c r="E27" s="60" t="s">
        <v>121</v>
      </c>
      <c r="F27" s="5" t="s">
        <v>91</v>
      </c>
      <c r="G27" s="5" t="s">
        <v>92</v>
      </c>
      <c r="H27" s="5" t="s">
        <v>93</v>
      </c>
      <c r="I27" s="5" t="s">
        <v>65</v>
      </c>
      <c r="J27" s="61">
        <v>20</v>
      </c>
      <c r="K27" s="12"/>
      <c r="L27" s="12"/>
      <c r="M27" s="12"/>
      <c r="N27" s="13"/>
      <c r="O27" s="39">
        <f>MIN(Lääkkeet[[#This Row],[Velvoite 1.1.2025 (pakkauksia)]],Lääkkeet[[#This Row],[Suurimman alitusluvan mukainen velvoite 
1.1.-30.6.2025 (pakkauksia)]],Lääkkeet[[#This Row],[Alin saldo 
1.1.-30.6.2025 (pakkauksia)]])*Lääkkeet[[#This Row],[Kirjanpitoarvo / pakkaus 1.1.2025
(EUR  ALV 0 %)]]</f>
        <v>0</v>
      </c>
      <c r="P27" s="15"/>
      <c r="Q27" s="12"/>
      <c r="R27" s="12"/>
      <c r="S27" s="12"/>
      <c r="T27" s="13"/>
      <c r="U27" s="39">
        <f>MIN(Lääkkeet[[#This Row],[Velvoite 1.7.2025 (pakkauksia)]],Lääkkeet[[#This Row],[Suurimman alitusluvan mukainen velvoite
1.7.-31.12.2025 (pakkauksia)]],Lääkkeet[[#This Row],[Alin saldo 
1.7.-31.12.2025 (pakkauksia)]])*Lääkkeet[[#This Row],[Kirjanpitoarvo / pakkaus 1.7.2025
(EUR  ALV 0 %)]]</f>
        <v>0</v>
      </c>
      <c r="W27" s="49" t="str" cm="1">
        <f t="array" ref="W27">IFERROR(_xlfn.IFS(Lääkkeet[[#This Row],[Sitoutunut pääoma 
1.1.-30.6.2025 (EUR)]]&gt;0,"Täytetyt",Lääkkeet[[#This Row],[Sitoutunut pääoma 
1.7.-31.12.2025 (EUR)]]&gt;0,"Täytetyt"),"")</f>
        <v/>
      </c>
      <c r="X27" s="49"/>
      <c r="Y27" s="5">
        <f>Hakulomake!$B$29</f>
        <v>0</v>
      </c>
    </row>
    <row r="28" spans="1:25" x14ac:dyDescent="0.25">
      <c r="A28" s="6" t="s">
        <v>59</v>
      </c>
      <c r="B28" s="5">
        <f>Hakulomake!$B$17</f>
        <v>0</v>
      </c>
      <c r="C28" s="61">
        <v>1</v>
      </c>
      <c r="D28" s="5" t="s">
        <v>89</v>
      </c>
      <c r="E28" s="60" t="s">
        <v>122</v>
      </c>
      <c r="F28" s="5" t="s">
        <v>91</v>
      </c>
      <c r="G28" s="5" t="s">
        <v>92</v>
      </c>
      <c r="H28" s="5" t="s">
        <v>93</v>
      </c>
      <c r="I28" s="5" t="s">
        <v>65</v>
      </c>
      <c r="J28" s="61">
        <v>30</v>
      </c>
      <c r="K28" s="12"/>
      <c r="L28" s="12"/>
      <c r="M28" s="12"/>
      <c r="N28" s="13"/>
      <c r="O28" s="39">
        <f>MIN(Lääkkeet[[#This Row],[Velvoite 1.1.2025 (pakkauksia)]],Lääkkeet[[#This Row],[Suurimman alitusluvan mukainen velvoite 
1.1.-30.6.2025 (pakkauksia)]],Lääkkeet[[#This Row],[Alin saldo 
1.1.-30.6.2025 (pakkauksia)]])*Lääkkeet[[#This Row],[Kirjanpitoarvo / pakkaus 1.1.2025
(EUR  ALV 0 %)]]</f>
        <v>0</v>
      </c>
      <c r="P28" s="15"/>
      <c r="Q28" s="12"/>
      <c r="R28" s="12"/>
      <c r="S28" s="12"/>
      <c r="T28" s="13"/>
      <c r="U28" s="39">
        <f>MIN(Lääkkeet[[#This Row],[Velvoite 1.7.2025 (pakkauksia)]],Lääkkeet[[#This Row],[Suurimman alitusluvan mukainen velvoite
1.7.-31.12.2025 (pakkauksia)]],Lääkkeet[[#This Row],[Alin saldo 
1.7.-31.12.2025 (pakkauksia)]])*Lääkkeet[[#This Row],[Kirjanpitoarvo / pakkaus 1.7.2025
(EUR  ALV 0 %)]]</f>
        <v>0</v>
      </c>
      <c r="W28" s="49" t="str" cm="1">
        <f t="array" ref="W28">IFERROR(_xlfn.IFS(Lääkkeet[[#This Row],[Sitoutunut pääoma 
1.1.-30.6.2025 (EUR)]]&gt;0,"Täytetyt",Lääkkeet[[#This Row],[Sitoutunut pääoma 
1.7.-31.12.2025 (EUR)]]&gt;0,"Täytetyt"),"")</f>
        <v/>
      </c>
      <c r="X28" s="49"/>
      <c r="Y28" s="5">
        <f>Hakulomake!$B$29</f>
        <v>0</v>
      </c>
    </row>
    <row r="29" spans="1:25" x14ac:dyDescent="0.25">
      <c r="A29" s="6" t="s">
        <v>59</v>
      </c>
      <c r="B29" s="5">
        <f>Hakulomake!$B$17</f>
        <v>0</v>
      </c>
      <c r="C29" s="61">
        <v>1</v>
      </c>
      <c r="D29" s="5" t="s">
        <v>89</v>
      </c>
      <c r="E29" s="60" t="s">
        <v>123</v>
      </c>
      <c r="F29" s="5" t="s">
        <v>91</v>
      </c>
      <c r="G29" s="5" t="s">
        <v>92</v>
      </c>
      <c r="H29" s="5" t="s">
        <v>104</v>
      </c>
      <c r="I29" s="5" t="s">
        <v>65</v>
      </c>
      <c r="J29" s="61">
        <v>20</v>
      </c>
      <c r="K29" s="12"/>
      <c r="L29" s="12"/>
      <c r="M29" s="12"/>
      <c r="N29" s="13"/>
      <c r="O29" s="39">
        <f>MIN(Lääkkeet[[#This Row],[Velvoite 1.1.2025 (pakkauksia)]],Lääkkeet[[#This Row],[Suurimman alitusluvan mukainen velvoite 
1.1.-30.6.2025 (pakkauksia)]],Lääkkeet[[#This Row],[Alin saldo 
1.1.-30.6.2025 (pakkauksia)]])*Lääkkeet[[#This Row],[Kirjanpitoarvo / pakkaus 1.1.2025
(EUR  ALV 0 %)]]</f>
        <v>0</v>
      </c>
      <c r="P29" s="15"/>
      <c r="Q29" s="12"/>
      <c r="R29" s="12"/>
      <c r="S29" s="12"/>
      <c r="T29" s="13"/>
      <c r="U29" s="39">
        <f>MIN(Lääkkeet[[#This Row],[Velvoite 1.7.2025 (pakkauksia)]],Lääkkeet[[#This Row],[Suurimman alitusluvan mukainen velvoite
1.7.-31.12.2025 (pakkauksia)]],Lääkkeet[[#This Row],[Alin saldo 
1.7.-31.12.2025 (pakkauksia)]])*Lääkkeet[[#This Row],[Kirjanpitoarvo / pakkaus 1.7.2025
(EUR  ALV 0 %)]]</f>
        <v>0</v>
      </c>
      <c r="W29" s="49" t="str" cm="1">
        <f t="array" ref="W29">IFERROR(_xlfn.IFS(Lääkkeet[[#This Row],[Sitoutunut pääoma 
1.1.-30.6.2025 (EUR)]]&gt;0,"Täytetyt",Lääkkeet[[#This Row],[Sitoutunut pääoma 
1.7.-31.12.2025 (EUR)]]&gt;0,"Täytetyt"),"")</f>
        <v/>
      </c>
      <c r="X29" s="49"/>
      <c r="Y29" s="5">
        <f>Hakulomake!$B$29</f>
        <v>0</v>
      </c>
    </row>
    <row r="30" spans="1:25" x14ac:dyDescent="0.25">
      <c r="A30" s="6" t="s">
        <v>59</v>
      </c>
      <c r="B30" s="5">
        <f>Hakulomake!$B$17</f>
        <v>0</v>
      </c>
      <c r="C30" s="61">
        <v>1</v>
      </c>
      <c r="D30" s="5" t="s">
        <v>94</v>
      </c>
      <c r="E30" s="60" t="s">
        <v>124</v>
      </c>
      <c r="F30" s="5" t="s">
        <v>96</v>
      </c>
      <c r="G30" s="5" t="s">
        <v>125</v>
      </c>
      <c r="H30" s="5" t="s">
        <v>126</v>
      </c>
      <c r="I30" s="5" t="s">
        <v>65</v>
      </c>
      <c r="J30" s="61">
        <v>20</v>
      </c>
      <c r="K30" s="12"/>
      <c r="L30" s="12"/>
      <c r="M30" s="12"/>
      <c r="N30" s="13"/>
      <c r="O30" s="39">
        <f>MIN(Lääkkeet[[#This Row],[Velvoite 1.1.2025 (pakkauksia)]],Lääkkeet[[#This Row],[Suurimman alitusluvan mukainen velvoite 
1.1.-30.6.2025 (pakkauksia)]],Lääkkeet[[#This Row],[Alin saldo 
1.1.-30.6.2025 (pakkauksia)]])*Lääkkeet[[#This Row],[Kirjanpitoarvo / pakkaus 1.1.2025
(EUR  ALV 0 %)]]</f>
        <v>0</v>
      </c>
      <c r="P30" s="15"/>
      <c r="Q30" s="12"/>
      <c r="R30" s="12"/>
      <c r="S30" s="12"/>
      <c r="T30" s="13"/>
      <c r="U30" s="39">
        <f>MIN(Lääkkeet[[#This Row],[Velvoite 1.7.2025 (pakkauksia)]],Lääkkeet[[#This Row],[Suurimman alitusluvan mukainen velvoite
1.7.-31.12.2025 (pakkauksia)]],Lääkkeet[[#This Row],[Alin saldo 
1.7.-31.12.2025 (pakkauksia)]])*Lääkkeet[[#This Row],[Kirjanpitoarvo / pakkaus 1.7.2025
(EUR  ALV 0 %)]]</f>
        <v>0</v>
      </c>
      <c r="W30" s="49" t="str" cm="1">
        <f t="array" ref="W30">IFERROR(_xlfn.IFS(Lääkkeet[[#This Row],[Sitoutunut pääoma 
1.1.-30.6.2025 (EUR)]]&gt;0,"Täytetyt",Lääkkeet[[#This Row],[Sitoutunut pääoma 
1.7.-31.12.2025 (EUR)]]&gt;0,"Täytetyt"),"")</f>
        <v/>
      </c>
      <c r="X30" s="49"/>
      <c r="Y30" s="5">
        <f>Hakulomake!$B$29</f>
        <v>0</v>
      </c>
    </row>
    <row r="31" spans="1:25" x14ac:dyDescent="0.25">
      <c r="A31" s="6" t="s">
        <v>59</v>
      </c>
      <c r="B31" s="5">
        <f>Hakulomake!$B$17</f>
        <v>0</v>
      </c>
      <c r="C31" s="61">
        <v>1</v>
      </c>
      <c r="D31" s="5" t="s">
        <v>94</v>
      </c>
      <c r="E31" s="60" t="s">
        <v>127</v>
      </c>
      <c r="F31" s="5" t="s">
        <v>96</v>
      </c>
      <c r="G31" s="5" t="s">
        <v>125</v>
      </c>
      <c r="H31" s="5" t="s">
        <v>126</v>
      </c>
      <c r="I31" s="5" t="s">
        <v>65</v>
      </c>
      <c r="J31" s="61">
        <v>30</v>
      </c>
      <c r="K31" s="12"/>
      <c r="L31" s="12"/>
      <c r="M31" s="12"/>
      <c r="N31" s="13"/>
      <c r="O31" s="39">
        <f>MIN(Lääkkeet[[#This Row],[Velvoite 1.1.2025 (pakkauksia)]],Lääkkeet[[#This Row],[Suurimman alitusluvan mukainen velvoite 
1.1.-30.6.2025 (pakkauksia)]],Lääkkeet[[#This Row],[Alin saldo 
1.1.-30.6.2025 (pakkauksia)]])*Lääkkeet[[#This Row],[Kirjanpitoarvo / pakkaus 1.1.2025
(EUR  ALV 0 %)]]</f>
        <v>0</v>
      </c>
      <c r="P31" s="15"/>
      <c r="Q31" s="12"/>
      <c r="R31" s="12"/>
      <c r="S31" s="12"/>
      <c r="T31" s="13"/>
      <c r="U31" s="39">
        <f>MIN(Lääkkeet[[#This Row],[Velvoite 1.7.2025 (pakkauksia)]],Lääkkeet[[#This Row],[Suurimman alitusluvan mukainen velvoite
1.7.-31.12.2025 (pakkauksia)]],Lääkkeet[[#This Row],[Alin saldo 
1.7.-31.12.2025 (pakkauksia)]])*Lääkkeet[[#This Row],[Kirjanpitoarvo / pakkaus 1.7.2025
(EUR  ALV 0 %)]]</f>
        <v>0</v>
      </c>
      <c r="W31" s="49" t="str" cm="1">
        <f t="array" ref="W31">IFERROR(_xlfn.IFS(Lääkkeet[[#This Row],[Sitoutunut pääoma 
1.1.-30.6.2025 (EUR)]]&gt;0,"Täytetyt",Lääkkeet[[#This Row],[Sitoutunut pääoma 
1.7.-31.12.2025 (EUR)]]&gt;0,"Täytetyt"),"")</f>
        <v/>
      </c>
      <c r="X31" s="49"/>
      <c r="Y31" s="5">
        <f>Hakulomake!$B$29</f>
        <v>0</v>
      </c>
    </row>
    <row r="32" spans="1:25" x14ac:dyDescent="0.25">
      <c r="A32" s="6" t="s">
        <v>59</v>
      </c>
      <c r="B32" s="5">
        <f>Hakulomake!$B$17</f>
        <v>0</v>
      </c>
      <c r="C32" s="61">
        <v>1</v>
      </c>
      <c r="D32" s="5" t="s">
        <v>128</v>
      </c>
      <c r="E32" s="60" t="s">
        <v>129</v>
      </c>
      <c r="F32" s="5" t="s">
        <v>130</v>
      </c>
      <c r="G32" s="5" t="s">
        <v>131</v>
      </c>
      <c r="H32" s="5" t="s">
        <v>132</v>
      </c>
      <c r="I32" s="5" t="s">
        <v>133</v>
      </c>
      <c r="J32" s="61">
        <v>10</v>
      </c>
      <c r="K32" s="12"/>
      <c r="L32" s="12"/>
      <c r="M32" s="12"/>
      <c r="N32" s="13"/>
      <c r="O32" s="39">
        <f>MIN(Lääkkeet[[#This Row],[Velvoite 1.1.2025 (pakkauksia)]],Lääkkeet[[#This Row],[Suurimman alitusluvan mukainen velvoite 
1.1.-30.6.2025 (pakkauksia)]],Lääkkeet[[#This Row],[Alin saldo 
1.1.-30.6.2025 (pakkauksia)]])*Lääkkeet[[#This Row],[Kirjanpitoarvo / pakkaus 1.1.2025
(EUR  ALV 0 %)]]</f>
        <v>0</v>
      </c>
      <c r="P32" s="15"/>
      <c r="Q32" s="12"/>
      <c r="R32" s="12"/>
      <c r="S32" s="12"/>
      <c r="T32" s="13"/>
      <c r="U32" s="39">
        <f>MIN(Lääkkeet[[#This Row],[Velvoite 1.7.2025 (pakkauksia)]],Lääkkeet[[#This Row],[Suurimman alitusluvan mukainen velvoite
1.7.-31.12.2025 (pakkauksia)]],Lääkkeet[[#This Row],[Alin saldo 
1.7.-31.12.2025 (pakkauksia)]])*Lääkkeet[[#This Row],[Kirjanpitoarvo / pakkaus 1.7.2025
(EUR  ALV 0 %)]]</f>
        <v>0</v>
      </c>
      <c r="W32" s="49" t="str" cm="1">
        <f t="array" ref="W32">IFERROR(_xlfn.IFS(Lääkkeet[[#This Row],[Sitoutunut pääoma 
1.1.-30.6.2025 (EUR)]]&gt;0,"Täytetyt",Lääkkeet[[#This Row],[Sitoutunut pääoma 
1.7.-31.12.2025 (EUR)]]&gt;0,"Täytetyt"),"")</f>
        <v/>
      </c>
      <c r="X32" s="49"/>
      <c r="Y32" s="5">
        <f>Hakulomake!$B$29</f>
        <v>0</v>
      </c>
    </row>
    <row r="33" spans="1:25" x14ac:dyDescent="0.25">
      <c r="A33" s="6" t="s">
        <v>59</v>
      </c>
      <c r="B33" s="5">
        <f>Hakulomake!$B$17</f>
        <v>0</v>
      </c>
      <c r="C33" s="61">
        <v>1</v>
      </c>
      <c r="D33" s="5" t="s">
        <v>134</v>
      </c>
      <c r="E33" s="60" t="s">
        <v>135</v>
      </c>
      <c r="F33" s="5" t="s">
        <v>136</v>
      </c>
      <c r="G33" s="5" t="s">
        <v>137</v>
      </c>
      <c r="H33" s="5" t="s">
        <v>120</v>
      </c>
      <c r="I33" s="5" t="s">
        <v>65</v>
      </c>
      <c r="J33" s="61">
        <v>10</v>
      </c>
      <c r="K33" s="12"/>
      <c r="L33" s="12"/>
      <c r="M33" s="12"/>
      <c r="N33" s="13"/>
      <c r="O33" s="39">
        <f>MIN(Lääkkeet[[#This Row],[Velvoite 1.1.2025 (pakkauksia)]],Lääkkeet[[#This Row],[Suurimman alitusluvan mukainen velvoite 
1.1.-30.6.2025 (pakkauksia)]],Lääkkeet[[#This Row],[Alin saldo 
1.1.-30.6.2025 (pakkauksia)]])*Lääkkeet[[#This Row],[Kirjanpitoarvo / pakkaus 1.1.2025
(EUR  ALV 0 %)]]</f>
        <v>0</v>
      </c>
      <c r="P33" s="15"/>
      <c r="Q33" s="12"/>
      <c r="R33" s="12"/>
      <c r="S33" s="12"/>
      <c r="T33" s="13"/>
      <c r="U33" s="39">
        <f>MIN(Lääkkeet[[#This Row],[Velvoite 1.7.2025 (pakkauksia)]],Lääkkeet[[#This Row],[Suurimman alitusluvan mukainen velvoite
1.7.-31.12.2025 (pakkauksia)]],Lääkkeet[[#This Row],[Alin saldo 
1.7.-31.12.2025 (pakkauksia)]])*Lääkkeet[[#This Row],[Kirjanpitoarvo / pakkaus 1.7.2025
(EUR  ALV 0 %)]]</f>
        <v>0</v>
      </c>
      <c r="W33" s="49" t="str" cm="1">
        <f t="array" ref="W33">IFERROR(_xlfn.IFS(Lääkkeet[[#This Row],[Sitoutunut pääoma 
1.1.-30.6.2025 (EUR)]]&gt;0,"Täytetyt",Lääkkeet[[#This Row],[Sitoutunut pääoma 
1.7.-31.12.2025 (EUR)]]&gt;0,"Täytetyt"),"")</f>
        <v/>
      </c>
      <c r="X33" s="49"/>
      <c r="Y33" s="5">
        <f>Hakulomake!$B$29</f>
        <v>0</v>
      </c>
    </row>
    <row r="34" spans="1:25" x14ac:dyDescent="0.25">
      <c r="A34" s="6" t="s">
        <v>59</v>
      </c>
      <c r="B34" s="5">
        <f>Hakulomake!$B$17</f>
        <v>0</v>
      </c>
      <c r="C34" s="61">
        <v>1</v>
      </c>
      <c r="D34" s="5" t="s">
        <v>134</v>
      </c>
      <c r="E34" s="60" t="s">
        <v>138</v>
      </c>
      <c r="F34" s="5" t="s">
        <v>136</v>
      </c>
      <c r="G34" s="5" t="s">
        <v>137</v>
      </c>
      <c r="H34" s="5" t="s">
        <v>120</v>
      </c>
      <c r="I34" s="5" t="s">
        <v>65</v>
      </c>
      <c r="J34" s="61">
        <v>20</v>
      </c>
      <c r="K34" s="12"/>
      <c r="L34" s="12"/>
      <c r="M34" s="12"/>
      <c r="N34" s="13"/>
      <c r="O34" s="39">
        <f>MIN(Lääkkeet[[#This Row],[Velvoite 1.1.2025 (pakkauksia)]],Lääkkeet[[#This Row],[Suurimman alitusluvan mukainen velvoite 
1.1.-30.6.2025 (pakkauksia)]],Lääkkeet[[#This Row],[Alin saldo 
1.1.-30.6.2025 (pakkauksia)]])*Lääkkeet[[#This Row],[Kirjanpitoarvo / pakkaus 1.1.2025
(EUR  ALV 0 %)]]</f>
        <v>0</v>
      </c>
      <c r="P34" s="15"/>
      <c r="Q34" s="12"/>
      <c r="R34" s="12"/>
      <c r="S34" s="12"/>
      <c r="T34" s="13"/>
      <c r="U34" s="39">
        <f>MIN(Lääkkeet[[#This Row],[Velvoite 1.7.2025 (pakkauksia)]],Lääkkeet[[#This Row],[Suurimman alitusluvan mukainen velvoite
1.7.-31.12.2025 (pakkauksia)]],Lääkkeet[[#This Row],[Alin saldo 
1.7.-31.12.2025 (pakkauksia)]])*Lääkkeet[[#This Row],[Kirjanpitoarvo / pakkaus 1.7.2025
(EUR  ALV 0 %)]]</f>
        <v>0</v>
      </c>
      <c r="W34" s="49" t="str" cm="1">
        <f t="array" ref="W34">IFERROR(_xlfn.IFS(Lääkkeet[[#This Row],[Sitoutunut pääoma 
1.1.-30.6.2025 (EUR)]]&gt;0,"Täytetyt",Lääkkeet[[#This Row],[Sitoutunut pääoma 
1.7.-31.12.2025 (EUR)]]&gt;0,"Täytetyt"),"")</f>
        <v/>
      </c>
      <c r="X34" s="49"/>
      <c r="Y34" s="5">
        <f>Hakulomake!$B$29</f>
        <v>0</v>
      </c>
    </row>
    <row r="35" spans="1:25" x14ac:dyDescent="0.25">
      <c r="A35" s="6" t="s">
        <v>59</v>
      </c>
      <c r="B35" s="5">
        <f>Hakulomake!$B$17</f>
        <v>0</v>
      </c>
      <c r="C35" s="61">
        <v>1</v>
      </c>
      <c r="D35" s="5" t="s">
        <v>134</v>
      </c>
      <c r="E35" s="60" t="s">
        <v>139</v>
      </c>
      <c r="F35" s="5" t="s">
        <v>136</v>
      </c>
      <c r="G35" s="5" t="s">
        <v>137</v>
      </c>
      <c r="H35" s="5" t="s">
        <v>93</v>
      </c>
      <c r="I35" s="5" t="s">
        <v>65</v>
      </c>
      <c r="J35" s="61">
        <v>10</v>
      </c>
      <c r="K35" s="12"/>
      <c r="L35" s="12"/>
      <c r="M35" s="12"/>
      <c r="N35" s="13"/>
      <c r="O35" s="39">
        <f>MIN(Lääkkeet[[#This Row],[Velvoite 1.1.2025 (pakkauksia)]],Lääkkeet[[#This Row],[Suurimman alitusluvan mukainen velvoite 
1.1.-30.6.2025 (pakkauksia)]],Lääkkeet[[#This Row],[Alin saldo 
1.1.-30.6.2025 (pakkauksia)]])*Lääkkeet[[#This Row],[Kirjanpitoarvo / pakkaus 1.1.2025
(EUR  ALV 0 %)]]</f>
        <v>0</v>
      </c>
      <c r="P35" s="15"/>
      <c r="Q35" s="12"/>
      <c r="R35" s="12"/>
      <c r="S35" s="12"/>
      <c r="T35" s="13"/>
      <c r="U35" s="39">
        <f>MIN(Lääkkeet[[#This Row],[Velvoite 1.7.2025 (pakkauksia)]],Lääkkeet[[#This Row],[Suurimman alitusluvan mukainen velvoite
1.7.-31.12.2025 (pakkauksia)]],Lääkkeet[[#This Row],[Alin saldo 
1.7.-31.12.2025 (pakkauksia)]])*Lääkkeet[[#This Row],[Kirjanpitoarvo / pakkaus 1.7.2025
(EUR  ALV 0 %)]]</f>
        <v>0</v>
      </c>
      <c r="W35" s="49" t="str" cm="1">
        <f t="array" ref="W35">IFERROR(_xlfn.IFS(Lääkkeet[[#This Row],[Sitoutunut pääoma 
1.1.-30.6.2025 (EUR)]]&gt;0,"Täytetyt",Lääkkeet[[#This Row],[Sitoutunut pääoma 
1.7.-31.12.2025 (EUR)]]&gt;0,"Täytetyt"),"")</f>
        <v/>
      </c>
      <c r="X35" s="49"/>
      <c r="Y35" s="5">
        <f>Hakulomake!$B$29</f>
        <v>0</v>
      </c>
    </row>
    <row r="36" spans="1:25" x14ac:dyDescent="0.25">
      <c r="A36" s="6" t="s">
        <v>59</v>
      </c>
      <c r="B36" s="5">
        <f>Hakulomake!$B$17</f>
        <v>0</v>
      </c>
      <c r="C36" s="61">
        <v>1</v>
      </c>
      <c r="D36" s="5" t="s">
        <v>134</v>
      </c>
      <c r="E36" s="60" t="s">
        <v>140</v>
      </c>
      <c r="F36" s="5" t="s">
        <v>136</v>
      </c>
      <c r="G36" s="5" t="s">
        <v>137</v>
      </c>
      <c r="H36" s="5" t="s">
        <v>93</v>
      </c>
      <c r="I36" s="5" t="s">
        <v>65</v>
      </c>
      <c r="J36" s="61">
        <v>20</v>
      </c>
      <c r="K36" s="12"/>
      <c r="L36" s="12"/>
      <c r="M36" s="12"/>
      <c r="N36" s="13"/>
      <c r="O36" s="39">
        <f>MIN(Lääkkeet[[#This Row],[Velvoite 1.1.2025 (pakkauksia)]],Lääkkeet[[#This Row],[Suurimman alitusluvan mukainen velvoite 
1.1.-30.6.2025 (pakkauksia)]],Lääkkeet[[#This Row],[Alin saldo 
1.1.-30.6.2025 (pakkauksia)]])*Lääkkeet[[#This Row],[Kirjanpitoarvo / pakkaus 1.1.2025
(EUR  ALV 0 %)]]</f>
        <v>0</v>
      </c>
      <c r="P36" s="15"/>
      <c r="Q36" s="12"/>
      <c r="R36" s="12"/>
      <c r="S36" s="12"/>
      <c r="T36" s="13"/>
      <c r="U36" s="39">
        <f>MIN(Lääkkeet[[#This Row],[Velvoite 1.7.2025 (pakkauksia)]],Lääkkeet[[#This Row],[Suurimman alitusluvan mukainen velvoite
1.7.-31.12.2025 (pakkauksia)]],Lääkkeet[[#This Row],[Alin saldo 
1.7.-31.12.2025 (pakkauksia)]])*Lääkkeet[[#This Row],[Kirjanpitoarvo / pakkaus 1.7.2025
(EUR  ALV 0 %)]]</f>
        <v>0</v>
      </c>
      <c r="W36" s="49" t="str" cm="1">
        <f t="array" ref="W36">IFERROR(_xlfn.IFS(Lääkkeet[[#This Row],[Sitoutunut pääoma 
1.1.-30.6.2025 (EUR)]]&gt;0,"Täytetyt",Lääkkeet[[#This Row],[Sitoutunut pääoma 
1.7.-31.12.2025 (EUR)]]&gt;0,"Täytetyt"),"")</f>
        <v/>
      </c>
      <c r="X36" s="49"/>
      <c r="Y36" s="5">
        <f>Hakulomake!$B$29</f>
        <v>0</v>
      </c>
    </row>
    <row r="37" spans="1:25" x14ac:dyDescent="0.25">
      <c r="A37" s="6" t="s">
        <v>59</v>
      </c>
      <c r="B37" s="5">
        <f>Hakulomake!$B$17</f>
        <v>0</v>
      </c>
      <c r="C37" s="61">
        <v>1</v>
      </c>
      <c r="D37" s="5" t="s">
        <v>134</v>
      </c>
      <c r="E37" s="60" t="s">
        <v>141</v>
      </c>
      <c r="F37" s="5" t="s">
        <v>136</v>
      </c>
      <c r="G37" s="5" t="s">
        <v>137</v>
      </c>
      <c r="H37" s="5" t="s">
        <v>104</v>
      </c>
      <c r="I37" s="5" t="s">
        <v>65</v>
      </c>
      <c r="J37" s="61">
        <v>20</v>
      </c>
      <c r="K37" s="12"/>
      <c r="L37" s="12"/>
      <c r="M37" s="12"/>
      <c r="N37" s="13"/>
      <c r="O37" s="39">
        <f>MIN(Lääkkeet[[#This Row],[Velvoite 1.1.2025 (pakkauksia)]],Lääkkeet[[#This Row],[Suurimman alitusluvan mukainen velvoite 
1.1.-30.6.2025 (pakkauksia)]],Lääkkeet[[#This Row],[Alin saldo 
1.1.-30.6.2025 (pakkauksia)]])*Lääkkeet[[#This Row],[Kirjanpitoarvo / pakkaus 1.1.2025
(EUR  ALV 0 %)]]</f>
        <v>0</v>
      </c>
      <c r="P37" s="15"/>
      <c r="Q37" s="12"/>
      <c r="R37" s="12"/>
      <c r="S37" s="12"/>
      <c r="T37" s="13"/>
      <c r="U37" s="39">
        <f>MIN(Lääkkeet[[#This Row],[Velvoite 1.7.2025 (pakkauksia)]],Lääkkeet[[#This Row],[Suurimman alitusluvan mukainen velvoite
1.7.-31.12.2025 (pakkauksia)]],Lääkkeet[[#This Row],[Alin saldo 
1.7.-31.12.2025 (pakkauksia)]])*Lääkkeet[[#This Row],[Kirjanpitoarvo / pakkaus 1.7.2025
(EUR  ALV 0 %)]]</f>
        <v>0</v>
      </c>
      <c r="W37" s="49" t="str" cm="1">
        <f t="array" ref="W37">IFERROR(_xlfn.IFS(Lääkkeet[[#This Row],[Sitoutunut pääoma 
1.1.-30.6.2025 (EUR)]]&gt;0,"Täytetyt",Lääkkeet[[#This Row],[Sitoutunut pääoma 
1.7.-31.12.2025 (EUR)]]&gt;0,"Täytetyt"),"")</f>
        <v/>
      </c>
      <c r="X37" s="49"/>
      <c r="Y37" s="5">
        <f>Hakulomake!$B$29</f>
        <v>0</v>
      </c>
    </row>
    <row r="38" spans="1:25" x14ac:dyDescent="0.25">
      <c r="A38" s="6" t="s">
        <v>59</v>
      </c>
      <c r="B38" s="5">
        <f>Hakulomake!$B$17</f>
        <v>0</v>
      </c>
      <c r="C38" s="61">
        <v>1</v>
      </c>
      <c r="D38" s="5" t="s">
        <v>128</v>
      </c>
      <c r="E38" s="60" t="s">
        <v>142</v>
      </c>
      <c r="F38" s="5" t="s">
        <v>130</v>
      </c>
      <c r="G38" s="5" t="s">
        <v>131</v>
      </c>
      <c r="H38" s="5" t="s">
        <v>132</v>
      </c>
      <c r="I38" s="5" t="s">
        <v>133</v>
      </c>
      <c r="J38" s="61">
        <v>5</v>
      </c>
      <c r="K38" s="12"/>
      <c r="L38" s="12"/>
      <c r="M38" s="12"/>
      <c r="N38" s="13"/>
      <c r="O38" s="39">
        <f>MIN(Lääkkeet[[#This Row],[Velvoite 1.1.2025 (pakkauksia)]],Lääkkeet[[#This Row],[Suurimman alitusluvan mukainen velvoite 
1.1.-30.6.2025 (pakkauksia)]],Lääkkeet[[#This Row],[Alin saldo 
1.1.-30.6.2025 (pakkauksia)]])*Lääkkeet[[#This Row],[Kirjanpitoarvo / pakkaus 1.1.2025
(EUR  ALV 0 %)]]</f>
        <v>0</v>
      </c>
      <c r="P38" s="15"/>
      <c r="Q38" s="12"/>
      <c r="R38" s="12"/>
      <c r="S38" s="12"/>
      <c r="T38" s="13"/>
      <c r="U38" s="39">
        <f>MIN(Lääkkeet[[#This Row],[Velvoite 1.7.2025 (pakkauksia)]],Lääkkeet[[#This Row],[Suurimman alitusluvan mukainen velvoite
1.7.-31.12.2025 (pakkauksia)]],Lääkkeet[[#This Row],[Alin saldo 
1.7.-31.12.2025 (pakkauksia)]])*Lääkkeet[[#This Row],[Kirjanpitoarvo / pakkaus 1.7.2025
(EUR  ALV 0 %)]]</f>
        <v>0</v>
      </c>
      <c r="W38" s="49" t="str" cm="1">
        <f t="array" ref="W38">IFERROR(_xlfn.IFS(Lääkkeet[[#This Row],[Sitoutunut pääoma 
1.1.-30.6.2025 (EUR)]]&gt;0,"Täytetyt",Lääkkeet[[#This Row],[Sitoutunut pääoma 
1.7.-31.12.2025 (EUR)]]&gt;0,"Täytetyt"),"")</f>
        <v/>
      </c>
      <c r="X38" s="49"/>
      <c r="Y38" s="5">
        <f>Hakulomake!$B$29</f>
        <v>0</v>
      </c>
    </row>
    <row r="39" spans="1:25" x14ac:dyDescent="0.25">
      <c r="A39" s="6" t="s">
        <v>59</v>
      </c>
      <c r="B39" s="5">
        <f>Hakulomake!$B$17</f>
        <v>0</v>
      </c>
      <c r="C39" s="61">
        <v>1</v>
      </c>
      <c r="D39" s="5" t="s">
        <v>143</v>
      </c>
      <c r="E39" s="60" t="s">
        <v>144</v>
      </c>
      <c r="F39" s="5" t="s">
        <v>145</v>
      </c>
      <c r="G39" s="5" t="s">
        <v>146</v>
      </c>
      <c r="H39" s="5" t="s">
        <v>147</v>
      </c>
      <c r="I39" s="5" t="s">
        <v>148</v>
      </c>
      <c r="J39" s="61" t="s">
        <v>149</v>
      </c>
      <c r="K39" s="12"/>
      <c r="L39" s="12"/>
      <c r="M39" s="12"/>
      <c r="N39" s="13"/>
      <c r="O39" s="39">
        <f>MIN(Lääkkeet[[#This Row],[Velvoite 1.1.2025 (pakkauksia)]],Lääkkeet[[#This Row],[Suurimman alitusluvan mukainen velvoite 
1.1.-30.6.2025 (pakkauksia)]],Lääkkeet[[#This Row],[Alin saldo 
1.1.-30.6.2025 (pakkauksia)]])*Lääkkeet[[#This Row],[Kirjanpitoarvo / pakkaus 1.1.2025
(EUR  ALV 0 %)]]</f>
        <v>0</v>
      </c>
      <c r="P39" s="15"/>
      <c r="Q39" s="12"/>
      <c r="R39" s="12"/>
      <c r="S39" s="12"/>
      <c r="T39" s="13"/>
      <c r="U39" s="39">
        <f>MIN(Lääkkeet[[#This Row],[Velvoite 1.7.2025 (pakkauksia)]],Lääkkeet[[#This Row],[Suurimman alitusluvan mukainen velvoite
1.7.-31.12.2025 (pakkauksia)]],Lääkkeet[[#This Row],[Alin saldo 
1.7.-31.12.2025 (pakkauksia)]])*Lääkkeet[[#This Row],[Kirjanpitoarvo / pakkaus 1.7.2025
(EUR  ALV 0 %)]]</f>
        <v>0</v>
      </c>
      <c r="W39" s="49" t="str" cm="1">
        <f t="array" ref="W39">IFERROR(_xlfn.IFS(Lääkkeet[[#This Row],[Sitoutunut pääoma 
1.1.-30.6.2025 (EUR)]]&gt;0,"Täytetyt",Lääkkeet[[#This Row],[Sitoutunut pääoma 
1.7.-31.12.2025 (EUR)]]&gt;0,"Täytetyt"),"")</f>
        <v/>
      </c>
      <c r="X39" s="49"/>
      <c r="Y39" s="5">
        <f>Hakulomake!$B$29</f>
        <v>0</v>
      </c>
    </row>
    <row r="40" spans="1:25" x14ac:dyDescent="0.25">
      <c r="A40" s="6" t="s">
        <v>59</v>
      </c>
      <c r="B40" s="5">
        <f>Hakulomake!$B$17</f>
        <v>0</v>
      </c>
      <c r="C40" s="61">
        <v>1</v>
      </c>
      <c r="D40" s="5" t="s">
        <v>143</v>
      </c>
      <c r="E40" s="60" t="s">
        <v>150</v>
      </c>
      <c r="F40" s="5" t="s">
        <v>145</v>
      </c>
      <c r="G40" s="5" t="s">
        <v>146</v>
      </c>
      <c r="H40" s="5" t="s">
        <v>104</v>
      </c>
      <c r="I40" s="5" t="s">
        <v>148</v>
      </c>
      <c r="J40" s="61" t="s">
        <v>151</v>
      </c>
      <c r="K40" s="12"/>
      <c r="L40" s="12"/>
      <c r="M40" s="12"/>
      <c r="N40" s="13"/>
      <c r="O40" s="39">
        <f>MIN(Lääkkeet[[#This Row],[Velvoite 1.1.2025 (pakkauksia)]],Lääkkeet[[#This Row],[Suurimman alitusluvan mukainen velvoite 
1.1.-30.6.2025 (pakkauksia)]],Lääkkeet[[#This Row],[Alin saldo 
1.1.-30.6.2025 (pakkauksia)]])*Lääkkeet[[#This Row],[Kirjanpitoarvo / pakkaus 1.1.2025
(EUR  ALV 0 %)]]</f>
        <v>0</v>
      </c>
      <c r="P40" s="15"/>
      <c r="Q40" s="12"/>
      <c r="R40" s="12"/>
      <c r="S40" s="12"/>
      <c r="T40" s="13"/>
      <c r="U40" s="39">
        <f>MIN(Lääkkeet[[#This Row],[Velvoite 1.7.2025 (pakkauksia)]],Lääkkeet[[#This Row],[Suurimman alitusluvan mukainen velvoite
1.7.-31.12.2025 (pakkauksia)]],Lääkkeet[[#This Row],[Alin saldo 
1.7.-31.12.2025 (pakkauksia)]])*Lääkkeet[[#This Row],[Kirjanpitoarvo / pakkaus 1.7.2025
(EUR  ALV 0 %)]]</f>
        <v>0</v>
      </c>
      <c r="W40" s="49" t="str" cm="1">
        <f t="array" ref="W40">IFERROR(_xlfn.IFS(Lääkkeet[[#This Row],[Sitoutunut pääoma 
1.1.-30.6.2025 (EUR)]]&gt;0,"Täytetyt",Lääkkeet[[#This Row],[Sitoutunut pääoma 
1.7.-31.12.2025 (EUR)]]&gt;0,"Täytetyt"),"")</f>
        <v/>
      </c>
      <c r="X40" s="49"/>
      <c r="Y40" s="5">
        <f>Hakulomake!$B$29</f>
        <v>0</v>
      </c>
    </row>
    <row r="41" spans="1:25" x14ac:dyDescent="0.25">
      <c r="A41" s="6" t="s">
        <v>59</v>
      </c>
      <c r="B41" s="5">
        <f>Hakulomake!$B$17</f>
        <v>0</v>
      </c>
      <c r="C41" s="61">
        <v>1</v>
      </c>
      <c r="D41" s="5" t="s">
        <v>152</v>
      </c>
      <c r="E41" s="60" t="s">
        <v>153</v>
      </c>
      <c r="F41" s="5" t="s">
        <v>154</v>
      </c>
      <c r="G41" s="5" t="s">
        <v>155</v>
      </c>
      <c r="H41" s="5" t="s">
        <v>156</v>
      </c>
      <c r="I41" s="5" t="s">
        <v>157</v>
      </c>
      <c r="J41" s="61" t="s">
        <v>158</v>
      </c>
      <c r="K41" s="12"/>
      <c r="L41" s="12"/>
      <c r="M41" s="12"/>
      <c r="N41" s="13"/>
      <c r="O41" s="39">
        <f>MIN(Lääkkeet[[#This Row],[Velvoite 1.1.2025 (pakkauksia)]],Lääkkeet[[#This Row],[Suurimman alitusluvan mukainen velvoite 
1.1.-30.6.2025 (pakkauksia)]],Lääkkeet[[#This Row],[Alin saldo 
1.1.-30.6.2025 (pakkauksia)]])*Lääkkeet[[#This Row],[Kirjanpitoarvo / pakkaus 1.1.2025
(EUR  ALV 0 %)]]</f>
        <v>0</v>
      </c>
      <c r="P41" s="15"/>
      <c r="Q41" s="12"/>
      <c r="R41" s="12"/>
      <c r="S41" s="12"/>
      <c r="T41" s="13"/>
      <c r="U41" s="39">
        <f>MIN(Lääkkeet[[#This Row],[Velvoite 1.7.2025 (pakkauksia)]],Lääkkeet[[#This Row],[Suurimman alitusluvan mukainen velvoite
1.7.-31.12.2025 (pakkauksia)]],Lääkkeet[[#This Row],[Alin saldo 
1.7.-31.12.2025 (pakkauksia)]])*Lääkkeet[[#This Row],[Kirjanpitoarvo / pakkaus 1.7.2025
(EUR  ALV 0 %)]]</f>
        <v>0</v>
      </c>
      <c r="W41" s="49" t="str" cm="1">
        <f t="array" ref="W41">IFERROR(_xlfn.IFS(Lääkkeet[[#This Row],[Sitoutunut pääoma 
1.1.-30.6.2025 (EUR)]]&gt;0,"Täytetyt",Lääkkeet[[#This Row],[Sitoutunut pääoma 
1.7.-31.12.2025 (EUR)]]&gt;0,"Täytetyt"),"")</f>
        <v/>
      </c>
      <c r="X41" s="49"/>
      <c r="Y41" s="5">
        <f>Hakulomake!$B$29</f>
        <v>0</v>
      </c>
    </row>
    <row r="42" spans="1:25" x14ac:dyDescent="0.25">
      <c r="A42" s="6" t="s">
        <v>59</v>
      </c>
      <c r="B42" s="5">
        <f>Hakulomake!$B$17</f>
        <v>0</v>
      </c>
      <c r="C42" s="61">
        <v>1</v>
      </c>
      <c r="D42" s="5" t="s">
        <v>152</v>
      </c>
      <c r="E42" s="60" t="s">
        <v>159</v>
      </c>
      <c r="F42" s="5" t="s">
        <v>154</v>
      </c>
      <c r="G42" s="5" t="s">
        <v>155</v>
      </c>
      <c r="H42" s="5" t="s">
        <v>156</v>
      </c>
      <c r="I42" s="5" t="s">
        <v>157</v>
      </c>
      <c r="J42" s="61" t="s">
        <v>160</v>
      </c>
      <c r="K42" s="12"/>
      <c r="L42" s="12"/>
      <c r="M42" s="12"/>
      <c r="N42" s="13"/>
      <c r="O42" s="39">
        <f>MIN(Lääkkeet[[#This Row],[Velvoite 1.1.2025 (pakkauksia)]],Lääkkeet[[#This Row],[Suurimman alitusluvan mukainen velvoite 
1.1.-30.6.2025 (pakkauksia)]],Lääkkeet[[#This Row],[Alin saldo 
1.1.-30.6.2025 (pakkauksia)]])*Lääkkeet[[#This Row],[Kirjanpitoarvo / pakkaus 1.1.2025
(EUR  ALV 0 %)]]</f>
        <v>0</v>
      </c>
      <c r="P42" s="15"/>
      <c r="Q42" s="12"/>
      <c r="R42" s="12"/>
      <c r="S42" s="12"/>
      <c r="T42" s="13"/>
      <c r="U42" s="39">
        <f>MIN(Lääkkeet[[#This Row],[Velvoite 1.7.2025 (pakkauksia)]],Lääkkeet[[#This Row],[Suurimman alitusluvan mukainen velvoite
1.7.-31.12.2025 (pakkauksia)]],Lääkkeet[[#This Row],[Alin saldo 
1.7.-31.12.2025 (pakkauksia)]])*Lääkkeet[[#This Row],[Kirjanpitoarvo / pakkaus 1.7.2025
(EUR  ALV 0 %)]]</f>
        <v>0</v>
      </c>
      <c r="W42" s="49" t="str" cm="1">
        <f t="array" ref="W42">IFERROR(_xlfn.IFS(Lääkkeet[[#This Row],[Sitoutunut pääoma 
1.1.-30.6.2025 (EUR)]]&gt;0,"Täytetyt",Lääkkeet[[#This Row],[Sitoutunut pääoma 
1.7.-31.12.2025 (EUR)]]&gt;0,"Täytetyt"),"")</f>
        <v/>
      </c>
      <c r="X42" s="49"/>
      <c r="Y42" s="5">
        <f>Hakulomake!$B$29</f>
        <v>0</v>
      </c>
    </row>
    <row r="43" spans="1:25" x14ac:dyDescent="0.25">
      <c r="A43" s="6" t="s">
        <v>59</v>
      </c>
      <c r="B43" s="5">
        <f>Hakulomake!$B$17</f>
        <v>0</v>
      </c>
      <c r="C43" s="61">
        <v>1</v>
      </c>
      <c r="D43" s="5" t="s">
        <v>161</v>
      </c>
      <c r="E43" s="60" t="s">
        <v>2667</v>
      </c>
      <c r="F43" s="5" t="s">
        <v>162</v>
      </c>
      <c r="G43" s="5" t="s">
        <v>163</v>
      </c>
      <c r="I43" s="5" t="s">
        <v>164</v>
      </c>
      <c r="J43" s="61" t="s">
        <v>165</v>
      </c>
      <c r="K43" s="12"/>
      <c r="L43" s="12"/>
      <c r="M43" s="12"/>
      <c r="N43" s="13"/>
      <c r="O43" s="39">
        <f>MIN(Lääkkeet[[#This Row],[Velvoite 1.1.2025 (pakkauksia)]],Lääkkeet[[#This Row],[Suurimman alitusluvan mukainen velvoite 
1.1.-30.6.2025 (pakkauksia)]],Lääkkeet[[#This Row],[Alin saldo 
1.1.-30.6.2025 (pakkauksia)]])*Lääkkeet[[#This Row],[Kirjanpitoarvo / pakkaus 1.1.2025
(EUR  ALV 0 %)]]</f>
        <v>0</v>
      </c>
      <c r="P43" s="15"/>
      <c r="Q43" s="12"/>
      <c r="R43" s="12"/>
      <c r="S43" s="12"/>
      <c r="T43" s="13"/>
      <c r="U43" s="39">
        <f>MIN(Lääkkeet[[#This Row],[Velvoite 1.7.2025 (pakkauksia)]],Lääkkeet[[#This Row],[Suurimman alitusluvan mukainen velvoite
1.7.-31.12.2025 (pakkauksia)]],Lääkkeet[[#This Row],[Alin saldo 
1.7.-31.12.2025 (pakkauksia)]])*Lääkkeet[[#This Row],[Kirjanpitoarvo / pakkaus 1.7.2025
(EUR  ALV 0 %)]]</f>
        <v>0</v>
      </c>
      <c r="W43" s="49" t="str" cm="1">
        <f t="array" ref="W43">IFERROR(_xlfn.IFS(Lääkkeet[[#This Row],[Sitoutunut pääoma 
1.1.-30.6.2025 (EUR)]]&gt;0,"Täytetyt",Lääkkeet[[#This Row],[Sitoutunut pääoma 
1.7.-31.12.2025 (EUR)]]&gt;0,"Täytetyt"),"")</f>
        <v/>
      </c>
      <c r="X43" s="49"/>
      <c r="Y43" s="5">
        <f>Hakulomake!$B$29</f>
        <v>0</v>
      </c>
    </row>
    <row r="44" spans="1:25" x14ac:dyDescent="0.25">
      <c r="A44" s="6" t="s">
        <v>59</v>
      </c>
      <c r="B44" s="5">
        <f>Hakulomake!$B$17</f>
        <v>0</v>
      </c>
      <c r="C44" s="61">
        <v>1</v>
      </c>
      <c r="D44" s="5" t="s">
        <v>166</v>
      </c>
      <c r="E44" s="60" t="s">
        <v>167</v>
      </c>
      <c r="F44" s="5" t="s">
        <v>168</v>
      </c>
      <c r="G44" s="5" t="s">
        <v>169</v>
      </c>
      <c r="H44" s="5" t="s">
        <v>170</v>
      </c>
      <c r="I44" s="5" t="s">
        <v>171</v>
      </c>
      <c r="J44" s="61">
        <v>28</v>
      </c>
      <c r="K44" s="12"/>
      <c r="L44" s="12"/>
      <c r="M44" s="12"/>
      <c r="N44" s="13"/>
      <c r="O44" s="39">
        <f>MIN(Lääkkeet[[#This Row],[Velvoite 1.1.2025 (pakkauksia)]],Lääkkeet[[#This Row],[Suurimman alitusluvan mukainen velvoite 
1.1.-30.6.2025 (pakkauksia)]],Lääkkeet[[#This Row],[Alin saldo 
1.1.-30.6.2025 (pakkauksia)]])*Lääkkeet[[#This Row],[Kirjanpitoarvo / pakkaus 1.1.2025
(EUR  ALV 0 %)]]</f>
        <v>0</v>
      </c>
      <c r="P44" s="15"/>
      <c r="Q44" s="12"/>
      <c r="R44" s="12"/>
      <c r="S44" s="12"/>
      <c r="T44" s="13"/>
      <c r="U44" s="39">
        <f>MIN(Lääkkeet[[#This Row],[Velvoite 1.7.2025 (pakkauksia)]],Lääkkeet[[#This Row],[Suurimman alitusluvan mukainen velvoite
1.7.-31.12.2025 (pakkauksia)]],Lääkkeet[[#This Row],[Alin saldo 
1.7.-31.12.2025 (pakkauksia)]])*Lääkkeet[[#This Row],[Kirjanpitoarvo / pakkaus 1.7.2025
(EUR  ALV 0 %)]]</f>
        <v>0</v>
      </c>
      <c r="W44" s="49" t="str" cm="1">
        <f t="array" ref="W44">IFERROR(_xlfn.IFS(Lääkkeet[[#This Row],[Sitoutunut pääoma 
1.1.-30.6.2025 (EUR)]]&gt;0,"Täytetyt",Lääkkeet[[#This Row],[Sitoutunut pääoma 
1.7.-31.12.2025 (EUR)]]&gt;0,"Täytetyt"),"")</f>
        <v/>
      </c>
      <c r="X44" s="49"/>
      <c r="Y44" s="5">
        <f>Hakulomake!$B$29</f>
        <v>0</v>
      </c>
    </row>
    <row r="45" spans="1:25" x14ac:dyDescent="0.25">
      <c r="A45" s="6" t="s">
        <v>59</v>
      </c>
      <c r="B45" s="5">
        <f>Hakulomake!$B$17</f>
        <v>0</v>
      </c>
      <c r="C45" s="61">
        <v>1</v>
      </c>
      <c r="D45" s="5" t="s">
        <v>166</v>
      </c>
      <c r="E45" s="60" t="s">
        <v>172</v>
      </c>
      <c r="F45" s="5" t="s">
        <v>168</v>
      </c>
      <c r="G45" s="5" t="s">
        <v>169</v>
      </c>
      <c r="H45" s="5" t="s">
        <v>173</v>
      </c>
      <c r="I45" s="5" t="s">
        <v>171</v>
      </c>
      <c r="J45" s="61">
        <v>1</v>
      </c>
      <c r="K45" s="12"/>
      <c r="L45" s="12"/>
      <c r="M45" s="12"/>
      <c r="N45" s="13"/>
      <c r="O45" s="39">
        <f>MIN(Lääkkeet[[#This Row],[Velvoite 1.1.2025 (pakkauksia)]],Lääkkeet[[#This Row],[Suurimman alitusluvan mukainen velvoite 
1.1.-30.6.2025 (pakkauksia)]],Lääkkeet[[#This Row],[Alin saldo 
1.1.-30.6.2025 (pakkauksia)]])*Lääkkeet[[#This Row],[Kirjanpitoarvo / pakkaus 1.1.2025
(EUR  ALV 0 %)]]</f>
        <v>0</v>
      </c>
      <c r="P45" s="15"/>
      <c r="Q45" s="12"/>
      <c r="R45" s="12"/>
      <c r="S45" s="12"/>
      <c r="T45" s="13"/>
      <c r="U45" s="39">
        <f>MIN(Lääkkeet[[#This Row],[Velvoite 1.7.2025 (pakkauksia)]],Lääkkeet[[#This Row],[Suurimman alitusluvan mukainen velvoite
1.7.-31.12.2025 (pakkauksia)]],Lääkkeet[[#This Row],[Alin saldo 
1.7.-31.12.2025 (pakkauksia)]])*Lääkkeet[[#This Row],[Kirjanpitoarvo / pakkaus 1.7.2025
(EUR  ALV 0 %)]]</f>
        <v>0</v>
      </c>
      <c r="W45" s="49" t="str" cm="1">
        <f t="array" ref="W45">IFERROR(_xlfn.IFS(Lääkkeet[[#This Row],[Sitoutunut pääoma 
1.1.-30.6.2025 (EUR)]]&gt;0,"Täytetyt",Lääkkeet[[#This Row],[Sitoutunut pääoma 
1.7.-31.12.2025 (EUR)]]&gt;0,"Täytetyt"),"")</f>
        <v/>
      </c>
      <c r="X45" s="49"/>
      <c r="Y45" s="5">
        <f>Hakulomake!$B$29</f>
        <v>0</v>
      </c>
    </row>
    <row r="46" spans="1:25" x14ac:dyDescent="0.25">
      <c r="A46" s="6" t="s">
        <v>59</v>
      </c>
      <c r="B46" s="5">
        <f>Hakulomake!$B$17</f>
        <v>0</v>
      </c>
      <c r="C46" s="61">
        <v>1</v>
      </c>
      <c r="D46" s="5" t="s">
        <v>166</v>
      </c>
      <c r="E46" s="60" t="s">
        <v>174</v>
      </c>
      <c r="F46" s="5" t="s">
        <v>168</v>
      </c>
      <c r="G46" s="5" t="s">
        <v>169</v>
      </c>
      <c r="H46" s="5" t="s">
        <v>173</v>
      </c>
      <c r="I46" s="5" t="s">
        <v>171</v>
      </c>
      <c r="J46" s="61">
        <v>4</v>
      </c>
      <c r="K46" s="12"/>
      <c r="L46" s="12"/>
      <c r="M46" s="12"/>
      <c r="N46" s="13"/>
      <c r="O46" s="39">
        <f>MIN(Lääkkeet[[#This Row],[Velvoite 1.1.2025 (pakkauksia)]],Lääkkeet[[#This Row],[Suurimman alitusluvan mukainen velvoite 
1.1.-30.6.2025 (pakkauksia)]],Lääkkeet[[#This Row],[Alin saldo 
1.1.-30.6.2025 (pakkauksia)]])*Lääkkeet[[#This Row],[Kirjanpitoarvo / pakkaus 1.1.2025
(EUR  ALV 0 %)]]</f>
        <v>0</v>
      </c>
      <c r="P46" s="15"/>
      <c r="Q46" s="12"/>
      <c r="R46" s="12"/>
      <c r="S46" s="12"/>
      <c r="T46" s="13"/>
      <c r="U46" s="39">
        <f>MIN(Lääkkeet[[#This Row],[Velvoite 1.7.2025 (pakkauksia)]],Lääkkeet[[#This Row],[Suurimman alitusluvan mukainen velvoite
1.7.-31.12.2025 (pakkauksia)]],Lääkkeet[[#This Row],[Alin saldo 
1.7.-31.12.2025 (pakkauksia)]])*Lääkkeet[[#This Row],[Kirjanpitoarvo / pakkaus 1.7.2025
(EUR  ALV 0 %)]]</f>
        <v>0</v>
      </c>
      <c r="W46" s="49" t="str" cm="1">
        <f t="array" ref="W46">IFERROR(_xlfn.IFS(Lääkkeet[[#This Row],[Sitoutunut pääoma 
1.1.-30.6.2025 (EUR)]]&gt;0,"Täytetyt",Lääkkeet[[#This Row],[Sitoutunut pääoma 
1.7.-31.12.2025 (EUR)]]&gt;0,"Täytetyt"),"")</f>
        <v/>
      </c>
      <c r="X46" s="49"/>
      <c r="Y46" s="5">
        <f>Hakulomake!$B$29</f>
        <v>0</v>
      </c>
    </row>
    <row r="47" spans="1:25" x14ac:dyDescent="0.25">
      <c r="A47" s="6" t="s">
        <v>59</v>
      </c>
      <c r="B47" s="5">
        <f>Hakulomake!$B$17</f>
        <v>0</v>
      </c>
      <c r="C47" s="61">
        <v>1</v>
      </c>
      <c r="D47" s="5" t="s">
        <v>166</v>
      </c>
      <c r="E47" s="60" t="s">
        <v>175</v>
      </c>
      <c r="F47" s="5" t="s">
        <v>168</v>
      </c>
      <c r="G47" s="5" t="s">
        <v>169</v>
      </c>
      <c r="H47" s="5" t="s">
        <v>170</v>
      </c>
      <c r="I47" s="5" t="s">
        <v>171</v>
      </c>
      <c r="J47" s="61">
        <v>7</v>
      </c>
      <c r="K47" s="12"/>
      <c r="L47" s="12"/>
      <c r="M47" s="12"/>
      <c r="N47" s="13"/>
      <c r="O47" s="39">
        <f>MIN(Lääkkeet[[#This Row],[Velvoite 1.1.2025 (pakkauksia)]],Lääkkeet[[#This Row],[Suurimman alitusluvan mukainen velvoite 
1.1.-30.6.2025 (pakkauksia)]],Lääkkeet[[#This Row],[Alin saldo 
1.1.-30.6.2025 (pakkauksia)]])*Lääkkeet[[#This Row],[Kirjanpitoarvo / pakkaus 1.1.2025
(EUR  ALV 0 %)]]</f>
        <v>0</v>
      </c>
      <c r="P47" s="15"/>
      <c r="Q47" s="12"/>
      <c r="R47" s="12"/>
      <c r="S47" s="12"/>
      <c r="T47" s="13"/>
      <c r="U47" s="39">
        <f>MIN(Lääkkeet[[#This Row],[Velvoite 1.7.2025 (pakkauksia)]],Lääkkeet[[#This Row],[Suurimman alitusluvan mukainen velvoite
1.7.-31.12.2025 (pakkauksia)]],Lääkkeet[[#This Row],[Alin saldo 
1.7.-31.12.2025 (pakkauksia)]])*Lääkkeet[[#This Row],[Kirjanpitoarvo / pakkaus 1.7.2025
(EUR  ALV 0 %)]]</f>
        <v>0</v>
      </c>
      <c r="W47" s="49" t="str" cm="1">
        <f t="array" ref="W47">IFERROR(_xlfn.IFS(Lääkkeet[[#This Row],[Sitoutunut pääoma 
1.1.-30.6.2025 (EUR)]]&gt;0,"Täytetyt",Lääkkeet[[#This Row],[Sitoutunut pääoma 
1.7.-31.12.2025 (EUR)]]&gt;0,"Täytetyt"),"")</f>
        <v/>
      </c>
      <c r="X47" s="49"/>
      <c r="Y47" s="5">
        <f>Hakulomake!$B$29</f>
        <v>0</v>
      </c>
    </row>
    <row r="48" spans="1:25" x14ac:dyDescent="0.25">
      <c r="A48" s="6" t="s">
        <v>59</v>
      </c>
      <c r="B48" s="5">
        <f>Hakulomake!$B$17</f>
        <v>0</v>
      </c>
      <c r="C48" s="61">
        <v>1</v>
      </c>
      <c r="D48" s="5" t="s">
        <v>166</v>
      </c>
      <c r="E48" s="60" t="s">
        <v>176</v>
      </c>
      <c r="F48" s="5" t="s">
        <v>168</v>
      </c>
      <c r="G48" s="5" t="s">
        <v>169</v>
      </c>
      <c r="H48" s="5" t="s">
        <v>173</v>
      </c>
      <c r="I48" s="5" t="s">
        <v>171</v>
      </c>
      <c r="J48" s="61">
        <v>12</v>
      </c>
      <c r="K48" s="12"/>
      <c r="L48" s="12"/>
      <c r="M48" s="12"/>
      <c r="N48" s="13"/>
      <c r="O48" s="39">
        <f>MIN(Lääkkeet[[#This Row],[Velvoite 1.1.2025 (pakkauksia)]],Lääkkeet[[#This Row],[Suurimman alitusluvan mukainen velvoite 
1.1.-30.6.2025 (pakkauksia)]],Lääkkeet[[#This Row],[Alin saldo 
1.1.-30.6.2025 (pakkauksia)]])*Lääkkeet[[#This Row],[Kirjanpitoarvo / pakkaus 1.1.2025
(EUR  ALV 0 %)]]</f>
        <v>0</v>
      </c>
      <c r="P48" s="15"/>
      <c r="Q48" s="12"/>
      <c r="R48" s="12"/>
      <c r="S48" s="12"/>
      <c r="T48" s="13"/>
      <c r="U48" s="39">
        <f>MIN(Lääkkeet[[#This Row],[Velvoite 1.7.2025 (pakkauksia)]],Lääkkeet[[#This Row],[Suurimman alitusluvan mukainen velvoite
1.7.-31.12.2025 (pakkauksia)]],Lääkkeet[[#This Row],[Alin saldo 
1.7.-31.12.2025 (pakkauksia)]])*Lääkkeet[[#This Row],[Kirjanpitoarvo / pakkaus 1.7.2025
(EUR  ALV 0 %)]]</f>
        <v>0</v>
      </c>
      <c r="W48" s="49" t="str" cm="1">
        <f t="array" ref="W48">IFERROR(_xlfn.IFS(Lääkkeet[[#This Row],[Sitoutunut pääoma 
1.1.-30.6.2025 (EUR)]]&gt;0,"Täytetyt",Lääkkeet[[#This Row],[Sitoutunut pääoma 
1.7.-31.12.2025 (EUR)]]&gt;0,"Täytetyt"),"")</f>
        <v/>
      </c>
      <c r="X48" s="49"/>
      <c r="Y48" s="5">
        <f>Hakulomake!$B$29</f>
        <v>0</v>
      </c>
    </row>
    <row r="49" spans="1:25" x14ac:dyDescent="0.25">
      <c r="A49" s="6" t="s">
        <v>59</v>
      </c>
      <c r="B49" s="5">
        <f>Hakulomake!$B$17</f>
        <v>0</v>
      </c>
      <c r="C49" s="61">
        <v>1</v>
      </c>
      <c r="D49" s="5" t="s">
        <v>166</v>
      </c>
      <c r="E49" s="60" t="s">
        <v>177</v>
      </c>
      <c r="F49" s="5" t="s">
        <v>168</v>
      </c>
      <c r="G49" s="5" t="s">
        <v>169</v>
      </c>
      <c r="H49" s="5" t="s">
        <v>178</v>
      </c>
      <c r="I49" s="5" t="s">
        <v>171</v>
      </c>
      <c r="J49" s="61">
        <v>7</v>
      </c>
      <c r="K49" s="12"/>
      <c r="L49" s="12"/>
      <c r="M49" s="12"/>
      <c r="N49" s="13"/>
      <c r="O49" s="39">
        <f>MIN(Lääkkeet[[#This Row],[Velvoite 1.1.2025 (pakkauksia)]],Lääkkeet[[#This Row],[Suurimman alitusluvan mukainen velvoite 
1.1.-30.6.2025 (pakkauksia)]],Lääkkeet[[#This Row],[Alin saldo 
1.1.-30.6.2025 (pakkauksia)]])*Lääkkeet[[#This Row],[Kirjanpitoarvo / pakkaus 1.1.2025
(EUR  ALV 0 %)]]</f>
        <v>0</v>
      </c>
      <c r="P49" s="15"/>
      <c r="Q49" s="12"/>
      <c r="R49" s="12"/>
      <c r="S49" s="12"/>
      <c r="T49" s="13"/>
      <c r="U49" s="39">
        <f>MIN(Lääkkeet[[#This Row],[Velvoite 1.7.2025 (pakkauksia)]],Lääkkeet[[#This Row],[Suurimman alitusluvan mukainen velvoite
1.7.-31.12.2025 (pakkauksia)]],Lääkkeet[[#This Row],[Alin saldo 
1.7.-31.12.2025 (pakkauksia)]])*Lääkkeet[[#This Row],[Kirjanpitoarvo / pakkaus 1.7.2025
(EUR  ALV 0 %)]]</f>
        <v>0</v>
      </c>
      <c r="W49" s="49" t="str" cm="1">
        <f t="array" ref="W49">IFERROR(_xlfn.IFS(Lääkkeet[[#This Row],[Sitoutunut pääoma 
1.1.-30.6.2025 (EUR)]]&gt;0,"Täytetyt",Lääkkeet[[#This Row],[Sitoutunut pääoma 
1.7.-31.12.2025 (EUR)]]&gt;0,"Täytetyt"),"")</f>
        <v/>
      </c>
      <c r="X49" s="49"/>
      <c r="Y49" s="5">
        <f>Hakulomake!$B$29</f>
        <v>0</v>
      </c>
    </row>
    <row r="50" spans="1:25" x14ac:dyDescent="0.25">
      <c r="A50" s="6" t="s">
        <v>59</v>
      </c>
      <c r="B50" s="5">
        <f>Hakulomake!$B$17</f>
        <v>0</v>
      </c>
      <c r="C50" s="61">
        <v>1</v>
      </c>
      <c r="D50" s="5" t="s">
        <v>166</v>
      </c>
      <c r="E50" s="60" t="s">
        <v>179</v>
      </c>
      <c r="F50" s="5" t="s">
        <v>168</v>
      </c>
      <c r="G50" s="5" t="s">
        <v>169</v>
      </c>
      <c r="H50" s="5" t="s">
        <v>178</v>
      </c>
      <c r="I50" s="5" t="s">
        <v>171</v>
      </c>
      <c r="J50" s="61">
        <v>28</v>
      </c>
      <c r="K50" s="12"/>
      <c r="L50" s="12"/>
      <c r="M50" s="12"/>
      <c r="N50" s="13"/>
      <c r="O50" s="39">
        <f>MIN(Lääkkeet[[#This Row],[Velvoite 1.1.2025 (pakkauksia)]],Lääkkeet[[#This Row],[Suurimman alitusluvan mukainen velvoite 
1.1.-30.6.2025 (pakkauksia)]],Lääkkeet[[#This Row],[Alin saldo 
1.1.-30.6.2025 (pakkauksia)]])*Lääkkeet[[#This Row],[Kirjanpitoarvo / pakkaus 1.1.2025
(EUR  ALV 0 %)]]</f>
        <v>0</v>
      </c>
      <c r="P50" s="15"/>
      <c r="Q50" s="12"/>
      <c r="R50" s="12"/>
      <c r="S50" s="12"/>
      <c r="T50" s="13"/>
      <c r="U50" s="39">
        <f>MIN(Lääkkeet[[#This Row],[Velvoite 1.7.2025 (pakkauksia)]],Lääkkeet[[#This Row],[Suurimman alitusluvan mukainen velvoite
1.7.-31.12.2025 (pakkauksia)]],Lääkkeet[[#This Row],[Alin saldo 
1.7.-31.12.2025 (pakkauksia)]])*Lääkkeet[[#This Row],[Kirjanpitoarvo / pakkaus 1.7.2025
(EUR  ALV 0 %)]]</f>
        <v>0</v>
      </c>
      <c r="W50" s="49" t="str" cm="1">
        <f t="array" ref="W50">IFERROR(_xlfn.IFS(Lääkkeet[[#This Row],[Sitoutunut pääoma 
1.1.-30.6.2025 (EUR)]]&gt;0,"Täytetyt",Lääkkeet[[#This Row],[Sitoutunut pääoma 
1.7.-31.12.2025 (EUR)]]&gt;0,"Täytetyt"),"")</f>
        <v/>
      </c>
      <c r="X50" s="49"/>
      <c r="Y50" s="5">
        <f>Hakulomake!$B$29</f>
        <v>0</v>
      </c>
    </row>
    <row r="51" spans="1:25" x14ac:dyDescent="0.25">
      <c r="A51" s="6" t="s">
        <v>59</v>
      </c>
      <c r="B51" s="5">
        <f>Hakulomake!$B$17</f>
        <v>0</v>
      </c>
      <c r="C51" s="61">
        <v>1</v>
      </c>
      <c r="D51" s="5" t="s">
        <v>166</v>
      </c>
      <c r="E51" s="60" t="s">
        <v>180</v>
      </c>
      <c r="F51" s="5" t="s">
        <v>168</v>
      </c>
      <c r="G51" s="5" t="s">
        <v>181</v>
      </c>
      <c r="H51" s="5" t="s">
        <v>170</v>
      </c>
      <c r="I51" s="5" t="s">
        <v>171</v>
      </c>
      <c r="J51" s="61">
        <v>7</v>
      </c>
      <c r="K51" s="12"/>
      <c r="L51" s="12"/>
      <c r="M51" s="12"/>
      <c r="N51" s="13"/>
      <c r="O51" s="39">
        <f>MIN(Lääkkeet[[#This Row],[Velvoite 1.1.2025 (pakkauksia)]],Lääkkeet[[#This Row],[Suurimman alitusluvan mukainen velvoite 
1.1.-30.6.2025 (pakkauksia)]],Lääkkeet[[#This Row],[Alin saldo 
1.1.-30.6.2025 (pakkauksia)]])*Lääkkeet[[#This Row],[Kirjanpitoarvo / pakkaus 1.1.2025
(EUR  ALV 0 %)]]</f>
        <v>0</v>
      </c>
      <c r="P51" s="15"/>
      <c r="Q51" s="12"/>
      <c r="R51" s="12"/>
      <c r="S51" s="12"/>
      <c r="T51" s="13"/>
      <c r="U51" s="39">
        <f>MIN(Lääkkeet[[#This Row],[Velvoite 1.7.2025 (pakkauksia)]],Lääkkeet[[#This Row],[Suurimman alitusluvan mukainen velvoite
1.7.-31.12.2025 (pakkauksia)]],Lääkkeet[[#This Row],[Alin saldo 
1.7.-31.12.2025 (pakkauksia)]])*Lääkkeet[[#This Row],[Kirjanpitoarvo / pakkaus 1.7.2025
(EUR  ALV 0 %)]]</f>
        <v>0</v>
      </c>
      <c r="W51" s="49" t="str" cm="1">
        <f t="array" ref="W51">IFERROR(_xlfn.IFS(Lääkkeet[[#This Row],[Sitoutunut pääoma 
1.1.-30.6.2025 (EUR)]]&gt;0,"Täytetyt",Lääkkeet[[#This Row],[Sitoutunut pääoma 
1.7.-31.12.2025 (EUR)]]&gt;0,"Täytetyt"),"")</f>
        <v/>
      </c>
      <c r="X51" s="49"/>
      <c r="Y51" s="5">
        <f>Hakulomake!$B$29</f>
        <v>0</v>
      </c>
    </row>
    <row r="52" spans="1:25" x14ac:dyDescent="0.25">
      <c r="A52" s="6" t="s">
        <v>59</v>
      </c>
      <c r="B52" s="5">
        <f>Hakulomake!$B$17</f>
        <v>0</v>
      </c>
      <c r="C52" s="61">
        <v>1</v>
      </c>
      <c r="D52" s="5" t="s">
        <v>166</v>
      </c>
      <c r="E52" s="60" t="s">
        <v>182</v>
      </c>
      <c r="F52" s="5" t="s">
        <v>168</v>
      </c>
      <c r="G52" s="5" t="s">
        <v>181</v>
      </c>
      <c r="H52" s="5" t="s">
        <v>170</v>
      </c>
      <c r="I52" s="5" t="s">
        <v>171</v>
      </c>
      <c r="J52" s="61">
        <v>28</v>
      </c>
      <c r="K52" s="12"/>
      <c r="L52" s="12"/>
      <c r="M52" s="12"/>
      <c r="N52" s="13"/>
      <c r="O52" s="39">
        <f>MIN(Lääkkeet[[#This Row],[Velvoite 1.1.2025 (pakkauksia)]],Lääkkeet[[#This Row],[Suurimman alitusluvan mukainen velvoite 
1.1.-30.6.2025 (pakkauksia)]],Lääkkeet[[#This Row],[Alin saldo 
1.1.-30.6.2025 (pakkauksia)]])*Lääkkeet[[#This Row],[Kirjanpitoarvo / pakkaus 1.1.2025
(EUR  ALV 0 %)]]</f>
        <v>0</v>
      </c>
      <c r="P52" s="15"/>
      <c r="Q52" s="12"/>
      <c r="R52" s="12"/>
      <c r="S52" s="12"/>
      <c r="T52" s="13"/>
      <c r="U52" s="39">
        <f>MIN(Lääkkeet[[#This Row],[Velvoite 1.7.2025 (pakkauksia)]],Lääkkeet[[#This Row],[Suurimman alitusluvan mukainen velvoite
1.7.-31.12.2025 (pakkauksia)]],Lääkkeet[[#This Row],[Alin saldo 
1.7.-31.12.2025 (pakkauksia)]])*Lääkkeet[[#This Row],[Kirjanpitoarvo / pakkaus 1.7.2025
(EUR  ALV 0 %)]]</f>
        <v>0</v>
      </c>
      <c r="W52" s="49" t="str" cm="1">
        <f t="array" ref="W52">IFERROR(_xlfn.IFS(Lääkkeet[[#This Row],[Sitoutunut pääoma 
1.1.-30.6.2025 (EUR)]]&gt;0,"Täytetyt",Lääkkeet[[#This Row],[Sitoutunut pääoma 
1.7.-31.12.2025 (EUR)]]&gt;0,"Täytetyt"),"")</f>
        <v/>
      </c>
      <c r="X52" s="49"/>
      <c r="Y52" s="5">
        <f>Hakulomake!$B$29</f>
        <v>0</v>
      </c>
    </row>
    <row r="53" spans="1:25" x14ac:dyDescent="0.25">
      <c r="A53" s="6" t="s">
        <v>59</v>
      </c>
      <c r="B53" s="5">
        <f>Hakulomake!$B$17</f>
        <v>0</v>
      </c>
      <c r="C53" s="61">
        <v>1</v>
      </c>
      <c r="D53" s="5" t="s">
        <v>166</v>
      </c>
      <c r="E53" s="60" t="s">
        <v>183</v>
      </c>
      <c r="F53" s="5" t="s">
        <v>168</v>
      </c>
      <c r="G53" s="5" t="s">
        <v>181</v>
      </c>
      <c r="H53" s="5" t="s">
        <v>173</v>
      </c>
      <c r="I53" s="5" t="s">
        <v>171</v>
      </c>
      <c r="J53" s="61">
        <v>4</v>
      </c>
      <c r="K53" s="12"/>
      <c r="L53" s="12"/>
      <c r="M53" s="12"/>
      <c r="N53" s="13"/>
      <c r="O53" s="39">
        <f>MIN(Lääkkeet[[#This Row],[Velvoite 1.1.2025 (pakkauksia)]],Lääkkeet[[#This Row],[Suurimman alitusluvan mukainen velvoite 
1.1.-30.6.2025 (pakkauksia)]],Lääkkeet[[#This Row],[Alin saldo 
1.1.-30.6.2025 (pakkauksia)]])*Lääkkeet[[#This Row],[Kirjanpitoarvo / pakkaus 1.1.2025
(EUR  ALV 0 %)]]</f>
        <v>0</v>
      </c>
      <c r="P53" s="15"/>
      <c r="Q53" s="12"/>
      <c r="R53" s="12"/>
      <c r="S53" s="12"/>
      <c r="T53" s="13"/>
      <c r="U53" s="39">
        <f>MIN(Lääkkeet[[#This Row],[Velvoite 1.7.2025 (pakkauksia)]],Lääkkeet[[#This Row],[Suurimman alitusluvan mukainen velvoite
1.7.-31.12.2025 (pakkauksia)]],Lääkkeet[[#This Row],[Alin saldo 
1.7.-31.12.2025 (pakkauksia)]])*Lääkkeet[[#This Row],[Kirjanpitoarvo / pakkaus 1.7.2025
(EUR  ALV 0 %)]]</f>
        <v>0</v>
      </c>
      <c r="W53" s="49" t="str" cm="1">
        <f t="array" ref="W53">IFERROR(_xlfn.IFS(Lääkkeet[[#This Row],[Sitoutunut pääoma 
1.1.-30.6.2025 (EUR)]]&gt;0,"Täytetyt",Lääkkeet[[#This Row],[Sitoutunut pääoma 
1.7.-31.12.2025 (EUR)]]&gt;0,"Täytetyt"),"")</f>
        <v/>
      </c>
      <c r="X53" s="49"/>
      <c r="Y53" s="5">
        <f>Hakulomake!$B$29</f>
        <v>0</v>
      </c>
    </row>
    <row r="54" spans="1:25" x14ac:dyDescent="0.25">
      <c r="A54" s="6" t="s">
        <v>59</v>
      </c>
      <c r="B54" s="5">
        <f>Hakulomake!$B$17</f>
        <v>0</v>
      </c>
      <c r="C54" s="61">
        <v>1</v>
      </c>
      <c r="D54" s="5" t="s">
        <v>166</v>
      </c>
      <c r="E54" s="60" t="s">
        <v>184</v>
      </c>
      <c r="F54" s="5" t="s">
        <v>168</v>
      </c>
      <c r="G54" s="5" t="s">
        <v>181</v>
      </c>
      <c r="H54" s="5" t="s">
        <v>173</v>
      </c>
      <c r="I54" s="5" t="s">
        <v>171</v>
      </c>
      <c r="J54" s="61">
        <v>1</v>
      </c>
      <c r="K54" s="12"/>
      <c r="L54" s="12"/>
      <c r="M54" s="12"/>
      <c r="N54" s="13"/>
      <c r="O54" s="39">
        <f>MIN(Lääkkeet[[#This Row],[Velvoite 1.1.2025 (pakkauksia)]],Lääkkeet[[#This Row],[Suurimman alitusluvan mukainen velvoite 
1.1.-30.6.2025 (pakkauksia)]],Lääkkeet[[#This Row],[Alin saldo 
1.1.-30.6.2025 (pakkauksia)]])*Lääkkeet[[#This Row],[Kirjanpitoarvo / pakkaus 1.1.2025
(EUR  ALV 0 %)]]</f>
        <v>0</v>
      </c>
      <c r="P54" s="15"/>
      <c r="Q54" s="12"/>
      <c r="R54" s="12"/>
      <c r="S54" s="12"/>
      <c r="T54" s="13"/>
      <c r="U54" s="39">
        <f>MIN(Lääkkeet[[#This Row],[Velvoite 1.7.2025 (pakkauksia)]],Lääkkeet[[#This Row],[Suurimman alitusluvan mukainen velvoite
1.7.-31.12.2025 (pakkauksia)]],Lääkkeet[[#This Row],[Alin saldo 
1.7.-31.12.2025 (pakkauksia)]])*Lääkkeet[[#This Row],[Kirjanpitoarvo / pakkaus 1.7.2025
(EUR  ALV 0 %)]]</f>
        <v>0</v>
      </c>
      <c r="W54" s="49" t="str" cm="1">
        <f t="array" ref="W54">IFERROR(_xlfn.IFS(Lääkkeet[[#This Row],[Sitoutunut pääoma 
1.1.-30.6.2025 (EUR)]]&gt;0,"Täytetyt",Lääkkeet[[#This Row],[Sitoutunut pääoma 
1.7.-31.12.2025 (EUR)]]&gt;0,"Täytetyt"),"")</f>
        <v/>
      </c>
      <c r="X54" s="49"/>
      <c r="Y54" s="5">
        <f>Hakulomake!$B$29</f>
        <v>0</v>
      </c>
    </row>
    <row r="55" spans="1:25" x14ac:dyDescent="0.25">
      <c r="A55" s="6" t="s">
        <v>59</v>
      </c>
      <c r="B55" s="5">
        <f>Hakulomake!$B$17</f>
        <v>0</v>
      </c>
      <c r="C55" s="61">
        <v>1</v>
      </c>
      <c r="D55" s="5" t="s">
        <v>166</v>
      </c>
      <c r="E55" s="60" t="s">
        <v>185</v>
      </c>
      <c r="F55" s="5" t="s">
        <v>168</v>
      </c>
      <c r="G55" s="5" t="s">
        <v>181</v>
      </c>
      <c r="H55" s="5" t="s">
        <v>173</v>
      </c>
      <c r="I55" s="5" t="s">
        <v>171</v>
      </c>
      <c r="J55" s="61">
        <v>6</v>
      </c>
      <c r="K55" s="12"/>
      <c r="L55" s="12"/>
      <c r="M55" s="12"/>
      <c r="N55" s="13"/>
      <c r="O55" s="39">
        <f>MIN(Lääkkeet[[#This Row],[Velvoite 1.1.2025 (pakkauksia)]],Lääkkeet[[#This Row],[Suurimman alitusluvan mukainen velvoite 
1.1.-30.6.2025 (pakkauksia)]],Lääkkeet[[#This Row],[Alin saldo 
1.1.-30.6.2025 (pakkauksia)]])*Lääkkeet[[#This Row],[Kirjanpitoarvo / pakkaus 1.1.2025
(EUR  ALV 0 %)]]</f>
        <v>0</v>
      </c>
      <c r="P55" s="15"/>
      <c r="Q55" s="12"/>
      <c r="R55" s="12"/>
      <c r="S55" s="12"/>
      <c r="T55" s="13"/>
      <c r="U55" s="39">
        <f>MIN(Lääkkeet[[#This Row],[Velvoite 1.7.2025 (pakkauksia)]],Lääkkeet[[#This Row],[Suurimman alitusluvan mukainen velvoite
1.7.-31.12.2025 (pakkauksia)]],Lääkkeet[[#This Row],[Alin saldo 
1.7.-31.12.2025 (pakkauksia)]])*Lääkkeet[[#This Row],[Kirjanpitoarvo / pakkaus 1.7.2025
(EUR  ALV 0 %)]]</f>
        <v>0</v>
      </c>
      <c r="W55" s="49" t="str" cm="1">
        <f t="array" ref="W55">IFERROR(_xlfn.IFS(Lääkkeet[[#This Row],[Sitoutunut pääoma 
1.1.-30.6.2025 (EUR)]]&gt;0,"Täytetyt",Lääkkeet[[#This Row],[Sitoutunut pääoma 
1.7.-31.12.2025 (EUR)]]&gt;0,"Täytetyt"),"")</f>
        <v/>
      </c>
      <c r="X55" s="49"/>
      <c r="Y55" s="5">
        <f>Hakulomake!$B$29</f>
        <v>0</v>
      </c>
    </row>
    <row r="56" spans="1:25" x14ac:dyDescent="0.25">
      <c r="A56" s="6" t="s">
        <v>59</v>
      </c>
      <c r="B56" s="5">
        <f>Hakulomake!$B$17</f>
        <v>0</v>
      </c>
      <c r="C56" s="61">
        <v>1</v>
      </c>
      <c r="D56" s="5" t="s">
        <v>166</v>
      </c>
      <c r="E56" s="60" t="s">
        <v>186</v>
      </c>
      <c r="F56" s="5" t="s">
        <v>168</v>
      </c>
      <c r="G56" s="5" t="s">
        <v>181</v>
      </c>
      <c r="H56" s="5" t="s">
        <v>178</v>
      </c>
      <c r="I56" s="5" t="s">
        <v>171</v>
      </c>
      <c r="J56" s="61">
        <v>7</v>
      </c>
      <c r="K56" s="12"/>
      <c r="L56" s="12"/>
      <c r="M56" s="12"/>
      <c r="N56" s="13"/>
      <c r="O56" s="39">
        <f>MIN(Lääkkeet[[#This Row],[Velvoite 1.1.2025 (pakkauksia)]],Lääkkeet[[#This Row],[Suurimman alitusluvan mukainen velvoite 
1.1.-30.6.2025 (pakkauksia)]],Lääkkeet[[#This Row],[Alin saldo 
1.1.-30.6.2025 (pakkauksia)]])*Lääkkeet[[#This Row],[Kirjanpitoarvo / pakkaus 1.1.2025
(EUR  ALV 0 %)]]</f>
        <v>0</v>
      </c>
      <c r="P56" s="15"/>
      <c r="Q56" s="12"/>
      <c r="R56" s="12"/>
      <c r="S56" s="12"/>
      <c r="T56" s="13"/>
      <c r="U56" s="39">
        <f>MIN(Lääkkeet[[#This Row],[Velvoite 1.7.2025 (pakkauksia)]],Lääkkeet[[#This Row],[Suurimman alitusluvan mukainen velvoite
1.7.-31.12.2025 (pakkauksia)]],Lääkkeet[[#This Row],[Alin saldo 
1.7.-31.12.2025 (pakkauksia)]])*Lääkkeet[[#This Row],[Kirjanpitoarvo / pakkaus 1.7.2025
(EUR  ALV 0 %)]]</f>
        <v>0</v>
      </c>
      <c r="W56" s="49" t="str" cm="1">
        <f t="array" ref="W56">IFERROR(_xlfn.IFS(Lääkkeet[[#This Row],[Sitoutunut pääoma 
1.1.-30.6.2025 (EUR)]]&gt;0,"Täytetyt",Lääkkeet[[#This Row],[Sitoutunut pääoma 
1.7.-31.12.2025 (EUR)]]&gt;0,"Täytetyt"),"")</f>
        <v/>
      </c>
      <c r="X56" s="49"/>
      <c r="Y56" s="5">
        <f>Hakulomake!$B$29</f>
        <v>0</v>
      </c>
    </row>
    <row r="57" spans="1:25" x14ac:dyDescent="0.25">
      <c r="A57" s="6" t="s">
        <v>59</v>
      </c>
      <c r="B57" s="5">
        <f>Hakulomake!$B$17</f>
        <v>0</v>
      </c>
      <c r="C57" s="61">
        <v>1</v>
      </c>
      <c r="D57" s="5" t="s">
        <v>166</v>
      </c>
      <c r="E57" s="60" t="s">
        <v>187</v>
      </c>
      <c r="F57" s="5" t="s">
        <v>168</v>
      </c>
      <c r="G57" s="5" t="s">
        <v>181</v>
      </c>
      <c r="H57" s="5" t="s">
        <v>178</v>
      </c>
      <c r="I57" s="5" t="s">
        <v>171</v>
      </c>
      <c r="J57" s="61">
        <v>28</v>
      </c>
      <c r="K57" s="12"/>
      <c r="L57" s="12"/>
      <c r="M57" s="12"/>
      <c r="N57" s="13"/>
      <c r="O57" s="39">
        <f>MIN(Lääkkeet[[#This Row],[Velvoite 1.1.2025 (pakkauksia)]],Lääkkeet[[#This Row],[Suurimman alitusluvan mukainen velvoite 
1.1.-30.6.2025 (pakkauksia)]],Lääkkeet[[#This Row],[Alin saldo 
1.1.-30.6.2025 (pakkauksia)]])*Lääkkeet[[#This Row],[Kirjanpitoarvo / pakkaus 1.1.2025
(EUR  ALV 0 %)]]</f>
        <v>0</v>
      </c>
      <c r="P57" s="15"/>
      <c r="Q57" s="12"/>
      <c r="R57" s="12"/>
      <c r="S57" s="12"/>
      <c r="T57" s="13"/>
      <c r="U57" s="39">
        <f>MIN(Lääkkeet[[#This Row],[Velvoite 1.7.2025 (pakkauksia)]],Lääkkeet[[#This Row],[Suurimman alitusluvan mukainen velvoite
1.7.-31.12.2025 (pakkauksia)]],Lääkkeet[[#This Row],[Alin saldo 
1.7.-31.12.2025 (pakkauksia)]])*Lääkkeet[[#This Row],[Kirjanpitoarvo / pakkaus 1.7.2025
(EUR  ALV 0 %)]]</f>
        <v>0</v>
      </c>
      <c r="W57" s="49" t="str" cm="1">
        <f t="array" ref="W57">IFERROR(_xlfn.IFS(Lääkkeet[[#This Row],[Sitoutunut pääoma 
1.1.-30.6.2025 (EUR)]]&gt;0,"Täytetyt",Lääkkeet[[#This Row],[Sitoutunut pääoma 
1.7.-31.12.2025 (EUR)]]&gt;0,"Täytetyt"),"")</f>
        <v/>
      </c>
      <c r="X57" s="49"/>
      <c r="Y57" s="5">
        <f>Hakulomake!$B$29</f>
        <v>0</v>
      </c>
    </row>
    <row r="58" spans="1:25" x14ac:dyDescent="0.25">
      <c r="A58" s="6" t="s">
        <v>59</v>
      </c>
      <c r="B58" s="5">
        <f>Hakulomake!$B$17</f>
        <v>0</v>
      </c>
      <c r="C58" s="61">
        <v>1</v>
      </c>
      <c r="D58" s="5" t="s">
        <v>188</v>
      </c>
      <c r="E58" s="60" t="s">
        <v>189</v>
      </c>
      <c r="F58" s="5" t="s">
        <v>190</v>
      </c>
      <c r="G58" s="5" t="s">
        <v>191</v>
      </c>
      <c r="H58" s="5" t="s">
        <v>192</v>
      </c>
      <c r="I58" s="5" t="s">
        <v>193</v>
      </c>
      <c r="J58" s="61" t="s">
        <v>194</v>
      </c>
      <c r="K58" s="12"/>
      <c r="L58" s="12"/>
      <c r="M58" s="12"/>
      <c r="N58" s="13"/>
      <c r="O58" s="39">
        <f>MIN(Lääkkeet[[#This Row],[Velvoite 1.1.2025 (pakkauksia)]],Lääkkeet[[#This Row],[Suurimman alitusluvan mukainen velvoite 
1.1.-30.6.2025 (pakkauksia)]],Lääkkeet[[#This Row],[Alin saldo 
1.1.-30.6.2025 (pakkauksia)]])*Lääkkeet[[#This Row],[Kirjanpitoarvo / pakkaus 1.1.2025
(EUR  ALV 0 %)]]</f>
        <v>0</v>
      </c>
      <c r="P58" s="15"/>
      <c r="Q58" s="12"/>
      <c r="R58" s="12"/>
      <c r="S58" s="12"/>
      <c r="T58" s="13"/>
      <c r="U58" s="39">
        <f>MIN(Lääkkeet[[#This Row],[Velvoite 1.7.2025 (pakkauksia)]],Lääkkeet[[#This Row],[Suurimman alitusluvan mukainen velvoite
1.7.-31.12.2025 (pakkauksia)]],Lääkkeet[[#This Row],[Alin saldo 
1.7.-31.12.2025 (pakkauksia)]])*Lääkkeet[[#This Row],[Kirjanpitoarvo / pakkaus 1.7.2025
(EUR  ALV 0 %)]]</f>
        <v>0</v>
      </c>
      <c r="W58" s="49" t="str" cm="1">
        <f t="array" ref="W58">IFERROR(_xlfn.IFS(Lääkkeet[[#This Row],[Sitoutunut pääoma 
1.1.-30.6.2025 (EUR)]]&gt;0,"Täytetyt",Lääkkeet[[#This Row],[Sitoutunut pääoma 
1.7.-31.12.2025 (EUR)]]&gt;0,"Täytetyt"),"")</f>
        <v/>
      </c>
      <c r="X58" s="49"/>
      <c r="Y58" s="5">
        <f>Hakulomake!$B$29</f>
        <v>0</v>
      </c>
    </row>
    <row r="59" spans="1:25" x14ac:dyDescent="0.25">
      <c r="A59" s="6" t="s">
        <v>59</v>
      </c>
      <c r="B59" s="5">
        <f>Hakulomake!$B$17</f>
        <v>0</v>
      </c>
      <c r="C59" s="61">
        <v>1</v>
      </c>
      <c r="D59" s="5" t="s">
        <v>166</v>
      </c>
      <c r="E59" s="60" t="s">
        <v>195</v>
      </c>
      <c r="F59" s="5" t="s">
        <v>168</v>
      </c>
      <c r="G59" s="5" t="s">
        <v>181</v>
      </c>
      <c r="H59" s="5" t="s">
        <v>178</v>
      </c>
      <c r="I59" s="5" t="s">
        <v>171</v>
      </c>
      <c r="J59" s="61">
        <v>98</v>
      </c>
      <c r="K59" s="12"/>
      <c r="L59" s="12"/>
      <c r="M59" s="12"/>
      <c r="N59" s="13"/>
      <c r="O59" s="39">
        <f>MIN(Lääkkeet[[#This Row],[Velvoite 1.1.2025 (pakkauksia)]],Lääkkeet[[#This Row],[Suurimman alitusluvan mukainen velvoite 
1.1.-30.6.2025 (pakkauksia)]],Lääkkeet[[#This Row],[Alin saldo 
1.1.-30.6.2025 (pakkauksia)]])*Lääkkeet[[#This Row],[Kirjanpitoarvo / pakkaus 1.1.2025
(EUR  ALV 0 %)]]</f>
        <v>0</v>
      </c>
      <c r="P59" s="15"/>
      <c r="Q59" s="12"/>
      <c r="R59" s="12"/>
      <c r="S59" s="12"/>
      <c r="T59" s="13"/>
      <c r="U59" s="39">
        <f>MIN(Lääkkeet[[#This Row],[Velvoite 1.7.2025 (pakkauksia)]],Lääkkeet[[#This Row],[Suurimman alitusluvan mukainen velvoite
1.7.-31.12.2025 (pakkauksia)]],Lääkkeet[[#This Row],[Alin saldo 
1.7.-31.12.2025 (pakkauksia)]])*Lääkkeet[[#This Row],[Kirjanpitoarvo / pakkaus 1.7.2025
(EUR  ALV 0 %)]]</f>
        <v>0</v>
      </c>
      <c r="W59" s="49" t="str" cm="1">
        <f t="array" ref="W59">IFERROR(_xlfn.IFS(Lääkkeet[[#This Row],[Sitoutunut pääoma 
1.1.-30.6.2025 (EUR)]]&gt;0,"Täytetyt",Lääkkeet[[#This Row],[Sitoutunut pääoma 
1.7.-31.12.2025 (EUR)]]&gt;0,"Täytetyt"),"")</f>
        <v/>
      </c>
      <c r="X59" s="49"/>
      <c r="Y59" s="5">
        <f>Hakulomake!$B$29</f>
        <v>0</v>
      </c>
    </row>
    <row r="60" spans="1:25" x14ac:dyDescent="0.25">
      <c r="A60" s="6" t="s">
        <v>59</v>
      </c>
      <c r="B60" s="5">
        <f>Hakulomake!$B$17</f>
        <v>0</v>
      </c>
      <c r="C60" s="61">
        <v>1</v>
      </c>
      <c r="D60" s="5" t="s">
        <v>166</v>
      </c>
      <c r="E60" s="60" t="s">
        <v>2668</v>
      </c>
      <c r="F60" s="5" t="s">
        <v>168</v>
      </c>
      <c r="G60" s="5" t="s">
        <v>2669</v>
      </c>
      <c r="H60" s="5" t="s">
        <v>196</v>
      </c>
      <c r="I60" s="5" t="s">
        <v>197</v>
      </c>
      <c r="J60" s="61" t="s">
        <v>198</v>
      </c>
      <c r="K60" s="12"/>
      <c r="L60" s="12"/>
      <c r="M60" s="12"/>
      <c r="N60" s="13"/>
      <c r="O60" s="39">
        <f>MIN(Lääkkeet[[#This Row],[Velvoite 1.1.2025 (pakkauksia)]],Lääkkeet[[#This Row],[Suurimman alitusluvan mukainen velvoite 
1.1.-30.6.2025 (pakkauksia)]],Lääkkeet[[#This Row],[Alin saldo 
1.1.-30.6.2025 (pakkauksia)]])*Lääkkeet[[#This Row],[Kirjanpitoarvo / pakkaus 1.1.2025
(EUR  ALV 0 %)]]</f>
        <v>0</v>
      </c>
      <c r="P60" s="15"/>
      <c r="Q60" s="12"/>
      <c r="R60" s="12"/>
      <c r="S60" s="12"/>
      <c r="T60" s="13"/>
      <c r="U60" s="39">
        <f>MIN(Lääkkeet[[#This Row],[Velvoite 1.7.2025 (pakkauksia)]],Lääkkeet[[#This Row],[Suurimman alitusluvan mukainen velvoite
1.7.-31.12.2025 (pakkauksia)]],Lääkkeet[[#This Row],[Alin saldo 
1.7.-31.12.2025 (pakkauksia)]])*Lääkkeet[[#This Row],[Kirjanpitoarvo / pakkaus 1.7.2025
(EUR  ALV 0 %)]]</f>
        <v>0</v>
      </c>
      <c r="W60" s="49" t="str" cm="1">
        <f t="array" ref="W60">IFERROR(_xlfn.IFS(Lääkkeet[[#This Row],[Sitoutunut pääoma 
1.1.-30.6.2025 (EUR)]]&gt;0,"Täytetyt",Lääkkeet[[#This Row],[Sitoutunut pääoma 
1.7.-31.12.2025 (EUR)]]&gt;0,"Täytetyt"),"")</f>
        <v/>
      </c>
      <c r="X60" s="49"/>
      <c r="Y60" s="5">
        <f>Hakulomake!$B$29</f>
        <v>0</v>
      </c>
    </row>
    <row r="61" spans="1:25" x14ac:dyDescent="0.25">
      <c r="A61" s="6" t="s">
        <v>59</v>
      </c>
      <c r="B61" s="5">
        <f>Hakulomake!$B$17</f>
        <v>0</v>
      </c>
      <c r="C61" s="61">
        <v>1</v>
      </c>
      <c r="D61" s="5" t="s">
        <v>188</v>
      </c>
      <c r="E61" s="60" t="s">
        <v>199</v>
      </c>
      <c r="F61" s="5" t="s">
        <v>190</v>
      </c>
      <c r="G61" s="5" t="s">
        <v>200</v>
      </c>
      <c r="H61" s="5" t="s">
        <v>132</v>
      </c>
      <c r="I61" s="5" t="s">
        <v>65</v>
      </c>
      <c r="J61" s="61">
        <v>12</v>
      </c>
      <c r="K61" s="12"/>
      <c r="L61" s="12"/>
      <c r="M61" s="12"/>
      <c r="N61" s="13"/>
      <c r="O61" s="39">
        <f>MIN(Lääkkeet[[#This Row],[Velvoite 1.1.2025 (pakkauksia)]],Lääkkeet[[#This Row],[Suurimman alitusluvan mukainen velvoite 
1.1.-30.6.2025 (pakkauksia)]],Lääkkeet[[#This Row],[Alin saldo 
1.1.-30.6.2025 (pakkauksia)]])*Lääkkeet[[#This Row],[Kirjanpitoarvo / pakkaus 1.1.2025
(EUR  ALV 0 %)]]</f>
        <v>0</v>
      </c>
      <c r="P61" s="15"/>
      <c r="Q61" s="12"/>
      <c r="R61" s="12"/>
      <c r="S61" s="12"/>
      <c r="T61" s="13"/>
      <c r="U61" s="39">
        <f>MIN(Lääkkeet[[#This Row],[Velvoite 1.7.2025 (pakkauksia)]],Lääkkeet[[#This Row],[Suurimman alitusluvan mukainen velvoite
1.7.-31.12.2025 (pakkauksia)]],Lääkkeet[[#This Row],[Alin saldo 
1.7.-31.12.2025 (pakkauksia)]])*Lääkkeet[[#This Row],[Kirjanpitoarvo / pakkaus 1.7.2025
(EUR  ALV 0 %)]]</f>
        <v>0</v>
      </c>
      <c r="W61" s="49" t="str" cm="1">
        <f t="array" ref="W61">IFERROR(_xlfn.IFS(Lääkkeet[[#This Row],[Sitoutunut pääoma 
1.1.-30.6.2025 (EUR)]]&gt;0,"Täytetyt",Lääkkeet[[#This Row],[Sitoutunut pääoma 
1.7.-31.12.2025 (EUR)]]&gt;0,"Täytetyt"),"")</f>
        <v/>
      </c>
      <c r="X61" s="49"/>
      <c r="Y61" s="5">
        <f>Hakulomake!$B$29</f>
        <v>0</v>
      </c>
    </row>
    <row r="62" spans="1:25" x14ac:dyDescent="0.25">
      <c r="A62" s="6" t="s">
        <v>59</v>
      </c>
      <c r="B62" s="5">
        <f>Hakulomake!$B$17</f>
        <v>0</v>
      </c>
      <c r="C62" s="61">
        <v>1</v>
      </c>
      <c r="D62" s="5" t="s">
        <v>188</v>
      </c>
      <c r="E62" s="60" t="s">
        <v>201</v>
      </c>
      <c r="F62" s="5" t="s">
        <v>190</v>
      </c>
      <c r="G62" s="5" t="s">
        <v>200</v>
      </c>
      <c r="H62" s="5" t="s">
        <v>132</v>
      </c>
      <c r="I62" s="5" t="s">
        <v>65</v>
      </c>
      <c r="J62" s="61">
        <v>30</v>
      </c>
      <c r="K62" s="12"/>
      <c r="L62" s="12"/>
      <c r="M62" s="12"/>
      <c r="N62" s="13"/>
      <c r="O62" s="39">
        <f>MIN(Lääkkeet[[#This Row],[Velvoite 1.1.2025 (pakkauksia)]],Lääkkeet[[#This Row],[Suurimman alitusluvan mukainen velvoite 
1.1.-30.6.2025 (pakkauksia)]],Lääkkeet[[#This Row],[Alin saldo 
1.1.-30.6.2025 (pakkauksia)]])*Lääkkeet[[#This Row],[Kirjanpitoarvo / pakkaus 1.1.2025
(EUR  ALV 0 %)]]</f>
        <v>0</v>
      </c>
      <c r="P62" s="15"/>
      <c r="Q62" s="12"/>
      <c r="R62" s="12"/>
      <c r="S62" s="12"/>
      <c r="T62" s="13"/>
      <c r="U62" s="39">
        <f>MIN(Lääkkeet[[#This Row],[Velvoite 1.7.2025 (pakkauksia)]],Lääkkeet[[#This Row],[Suurimman alitusluvan mukainen velvoite
1.7.-31.12.2025 (pakkauksia)]],Lääkkeet[[#This Row],[Alin saldo 
1.7.-31.12.2025 (pakkauksia)]])*Lääkkeet[[#This Row],[Kirjanpitoarvo / pakkaus 1.7.2025
(EUR  ALV 0 %)]]</f>
        <v>0</v>
      </c>
      <c r="W62" s="49" t="str" cm="1">
        <f t="array" ref="W62">IFERROR(_xlfn.IFS(Lääkkeet[[#This Row],[Sitoutunut pääoma 
1.1.-30.6.2025 (EUR)]]&gt;0,"Täytetyt",Lääkkeet[[#This Row],[Sitoutunut pääoma 
1.7.-31.12.2025 (EUR)]]&gt;0,"Täytetyt"),"")</f>
        <v/>
      </c>
      <c r="X62" s="49"/>
      <c r="Y62" s="5">
        <f>Hakulomake!$B$29</f>
        <v>0</v>
      </c>
    </row>
    <row r="63" spans="1:25" x14ac:dyDescent="0.25">
      <c r="A63" s="6" t="s">
        <v>59</v>
      </c>
      <c r="B63" s="5">
        <f>Hakulomake!$B$17</f>
        <v>0</v>
      </c>
      <c r="C63" s="61">
        <v>1</v>
      </c>
      <c r="D63" s="5" t="s">
        <v>188</v>
      </c>
      <c r="E63" s="60" t="s">
        <v>202</v>
      </c>
      <c r="F63" s="5" t="s">
        <v>190</v>
      </c>
      <c r="G63" s="5" t="s">
        <v>200</v>
      </c>
      <c r="H63" s="5" t="s">
        <v>203</v>
      </c>
      <c r="I63" s="5" t="s">
        <v>65</v>
      </c>
      <c r="J63" s="61">
        <v>16</v>
      </c>
      <c r="K63" s="12"/>
      <c r="L63" s="12"/>
      <c r="M63" s="12"/>
      <c r="N63" s="13"/>
      <c r="O63" s="39">
        <f>MIN(Lääkkeet[[#This Row],[Velvoite 1.1.2025 (pakkauksia)]],Lääkkeet[[#This Row],[Suurimman alitusluvan mukainen velvoite 
1.1.-30.6.2025 (pakkauksia)]],Lääkkeet[[#This Row],[Alin saldo 
1.1.-30.6.2025 (pakkauksia)]])*Lääkkeet[[#This Row],[Kirjanpitoarvo / pakkaus 1.1.2025
(EUR  ALV 0 %)]]</f>
        <v>0</v>
      </c>
      <c r="P63" s="15"/>
      <c r="Q63" s="12"/>
      <c r="R63" s="12"/>
      <c r="S63" s="12"/>
      <c r="T63" s="13"/>
      <c r="U63" s="39">
        <f>MIN(Lääkkeet[[#This Row],[Velvoite 1.7.2025 (pakkauksia)]],Lääkkeet[[#This Row],[Suurimman alitusluvan mukainen velvoite
1.7.-31.12.2025 (pakkauksia)]],Lääkkeet[[#This Row],[Alin saldo 
1.7.-31.12.2025 (pakkauksia)]])*Lääkkeet[[#This Row],[Kirjanpitoarvo / pakkaus 1.7.2025
(EUR  ALV 0 %)]]</f>
        <v>0</v>
      </c>
      <c r="W63" s="49" t="str" cm="1">
        <f t="array" ref="W63">IFERROR(_xlfn.IFS(Lääkkeet[[#This Row],[Sitoutunut pääoma 
1.1.-30.6.2025 (EUR)]]&gt;0,"Täytetyt",Lääkkeet[[#This Row],[Sitoutunut pääoma 
1.7.-31.12.2025 (EUR)]]&gt;0,"Täytetyt"),"")</f>
        <v/>
      </c>
      <c r="X63" s="49"/>
      <c r="Y63" s="5">
        <f>Hakulomake!$B$29</f>
        <v>0</v>
      </c>
    </row>
    <row r="64" spans="1:25" x14ac:dyDescent="0.25">
      <c r="A64" s="6" t="s">
        <v>59</v>
      </c>
      <c r="B64" s="5">
        <f>Hakulomake!$B$17</f>
        <v>0</v>
      </c>
      <c r="C64" s="61">
        <v>1</v>
      </c>
      <c r="D64" s="5" t="s">
        <v>188</v>
      </c>
      <c r="E64" s="60" t="s">
        <v>204</v>
      </c>
      <c r="F64" s="5" t="s">
        <v>190</v>
      </c>
      <c r="G64" s="5" t="s">
        <v>200</v>
      </c>
      <c r="H64" s="5" t="s">
        <v>203</v>
      </c>
      <c r="I64" s="5" t="s">
        <v>65</v>
      </c>
      <c r="J64" s="61">
        <v>32</v>
      </c>
      <c r="K64" s="12"/>
      <c r="L64" s="12"/>
      <c r="M64" s="12"/>
      <c r="N64" s="13"/>
      <c r="O64" s="39">
        <f>MIN(Lääkkeet[[#This Row],[Velvoite 1.1.2025 (pakkauksia)]],Lääkkeet[[#This Row],[Suurimman alitusluvan mukainen velvoite 
1.1.-30.6.2025 (pakkauksia)]],Lääkkeet[[#This Row],[Alin saldo 
1.1.-30.6.2025 (pakkauksia)]])*Lääkkeet[[#This Row],[Kirjanpitoarvo / pakkaus 1.1.2025
(EUR  ALV 0 %)]]</f>
        <v>0</v>
      </c>
      <c r="P64" s="15"/>
      <c r="Q64" s="12"/>
      <c r="R64" s="12"/>
      <c r="S64" s="12"/>
      <c r="T64" s="13"/>
      <c r="U64" s="39">
        <f>MIN(Lääkkeet[[#This Row],[Velvoite 1.7.2025 (pakkauksia)]],Lääkkeet[[#This Row],[Suurimman alitusluvan mukainen velvoite
1.7.-31.12.2025 (pakkauksia)]],Lääkkeet[[#This Row],[Alin saldo 
1.7.-31.12.2025 (pakkauksia)]])*Lääkkeet[[#This Row],[Kirjanpitoarvo / pakkaus 1.7.2025
(EUR  ALV 0 %)]]</f>
        <v>0</v>
      </c>
      <c r="W64" s="49" t="str" cm="1">
        <f t="array" ref="W64">IFERROR(_xlfn.IFS(Lääkkeet[[#This Row],[Sitoutunut pääoma 
1.1.-30.6.2025 (EUR)]]&gt;0,"Täytetyt",Lääkkeet[[#This Row],[Sitoutunut pääoma 
1.7.-31.12.2025 (EUR)]]&gt;0,"Täytetyt"),"")</f>
        <v/>
      </c>
      <c r="X64" s="49"/>
      <c r="Y64" s="5">
        <f>Hakulomake!$B$29</f>
        <v>0</v>
      </c>
    </row>
    <row r="65" spans="1:25" x14ac:dyDescent="0.25">
      <c r="A65" s="6" t="s">
        <v>59</v>
      </c>
      <c r="B65" s="5">
        <f>Hakulomake!$B$17</f>
        <v>0</v>
      </c>
      <c r="C65" s="61">
        <v>1</v>
      </c>
      <c r="D65" s="5" t="s">
        <v>188</v>
      </c>
      <c r="E65" s="60" t="s">
        <v>205</v>
      </c>
      <c r="F65" s="5" t="s">
        <v>190</v>
      </c>
      <c r="G65" s="5" t="s">
        <v>200</v>
      </c>
      <c r="H65" s="5" t="s">
        <v>192</v>
      </c>
      <c r="I65" s="5" t="s">
        <v>206</v>
      </c>
      <c r="J65" s="61" t="s">
        <v>194</v>
      </c>
      <c r="K65" s="12"/>
      <c r="L65" s="12"/>
      <c r="M65" s="12"/>
      <c r="N65" s="13"/>
      <c r="O65" s="39">
        <f>MIN(Lääkkeet[[#This Row],[Velvoite 1.1.2025 (pakkauksia)]],Lääkkeet[[#This Row],[Suurimman alitusluvan mukainen velvoite 
1.1.-30.6.2025 (pakkauksia)]],Lääkkeet[[#This Row],[Alin saldo 
1.1.-30.6.2025 (pakkauksia)]])*Lääkkeet[[#This Row],[Kirjanpitoarvo / pakkaus 1.1.2025
(EUR  ALV 0 %)]]</f>
        <v>0</v>
      </c>
      <c r="P65" s="15"/>
      <c r="Q65" s="12"/>
      <c r="R65" s="12"/>
      <c r="S65" s="12"/>
      <c r="T65" s="13"/>
      <c r="U65" s="39">
        <f>MIN(Lääkkeet[[#This Row],[Velvoite 1.7.2025 (pakkauksia)]],Lääkkeet[[#This Row],[Suurimman alitusluvan mukainen velvoite
1.7.-31.12.2025 (pakkauksia)]],Lääkkeet[[#This Row],[Alin saldo 
1.7.-31.12.2025 (pakkauksia)]])*Lääkkeet[[#This Row],[Kirjanpitoarvo / pakkaus 1.7.2025
(EUR  ALV 0 %)]]</f>
        <v>0</v>
      </c>
      <c r="W65" s="49" t="str" cm="1">
        <f t="array" ref="W65">IFERROR(_xlfn.IFS(Lääkkeet[[#This Row],[Sitoutunut pääoma 
1.1.-30.6.2025 (EUR)]]&gt;0,"Täytetyt",Lääkkeet[[#This Row],[Sitoutunut pääoma 
1.7.-31.12.2025 (EUR)]]&gt;0,"Täytetyt"),"")</f>
        <v/>
      </c>
      <c r="X65" s="49"/>
      <c r="Y65" s="5">
        <f>Hakulomake!$B$29</f>
        <v>0</v>
      </c>
    </row>
    <row r="66" spans="1:25" x14ac:dyDescent="0.25">
      <c r="A66" s="6" t="s">
        <v>59</v>
      </c>
      <c r="B66" s="5">
        <f>Hakulomake!$B$17</f>
        <v>0</v>
      </c>
      <c r="C66" s="61">
        <v>1</v>
      </c>
      <c r="D66" s="5" t="s">
        <v>207</v>
      </c>
      <c r="E66" s="60" t="s">
        <v>208</v>
      </c>
      <c r="F66" s="5" t="s">
        <v>209</v>
      </c>
      <c r="G66" s="5" t="s">
        <v>210</v>
      </c>
      <c r="H66" s="5" t="s">
        <v>93</v>
      </c>
      <c r="I66" s="5" t="s">
        <v>211</v>
      </c>
      <c r="J66" s="61" t="s">
        <v>212</v>
      </c>
      <c r="K66" s="12"/>
      <c r="L66" s="12"/>
      <c r="M66" s="12"/>
      <c r="N66" s="13"/>
      <c r="O66" s="39">
        <f>MIN(Lääkkeet[[#This Row],[Velvoite 1.1.2025 (pakkauksia)]],Lääkkeet[[#This Row],[Suurimman alitusluvan mukainen velvoite 
1.1.-30.6.2025 (pakkauksia)]],Lääkkeet[[#This Row],[Alin saldo 
1.1.-30.6.2025 (pakkauksia)]])*Lääkkeet[[#This Row],[Kirjanpitoarvo / pakkaus 1.1.2025
(EUR  ALV 0 %)]]</f>
        <v>0</v>
      </c>
      <c r="P66" s="15"/>
      <c r="Q66" s="12"/>
      <c r="R66" s="12"/>
      <c r="S66" s="12"/>
      <c r="T66" s="13"/>
      <c r="U66" s="39">
        <f>MIN(Lääkkeet[[#This Row],[Velvoite 1.7.2025 (pakkauksia)]],Lääkkeet[[#This Row],[Suurimman alitusluvan mukainen velvoite
1.7.-31.12.2025 (pakkauksia)]],Lääkkeet[[#This Row],[Alin saldo 
1.7.-31.12.2025 (pakkauksia)]])*Lääkkeet[[#This Row],[Kirjanpitoarvo / pakkaus 1.7.2025
(EUR  ALV 0 %)]]</f>
        <v>0</v>
      </c>
      <c r="W66" s="49" t="str" cm="1">
        <f t="array" ref="W66">IFERROR(_xlfn.IFS(Lääkkeet[[#This Row],[Sitoutunut pääoma 
1.1.-30.6.2025 (EUR)]]&gt;0,"Täytetyt",Lääkkeet[[#This Row],[Sitoutunut pääoma 
1.7.-31.12.2025 (EUR)]]&gt;0,"Täytetyt"),"")</f>
        <v/>
      </c>
      <c r="X66" s="49"/>
      <c r="Y66" s="5">
        <f>Hakulomake!$B$29</f>
        <v>0</v>
      </c>
    </row>
    <row r="67" spans="1:25" x14ac:dyDescent="0.25">
      <c r="A67" s="6" t="s">
        <v>59</v>
      </c>
      <c r="B67" s="5">
        <f>Hakulomake!$B$17</f>
        <v>0</v>
      </c>
      <c r="C67" s="61">
        <v>1</v>
      </c>
      <c r="D67" s="5" t="s">
        <v>207</v>
      </c>
      <c r="E67" s="60" t="s">
        <v>213</v>
      </c>
      <c r="F67" s="5" t="s">
        <v>209</v>
      </c>
      <c r="G67" s="5" t="s">
        <v>214</v>
      </c>
      <c r="H67" s="5" t="s">
        <v>215</v>
      </c>
      <c r="I67" s="5" t="s">
        <v>211</v>
      </c>
      <c r="J67" s="61" t="s">
        <v>216</v>
      </c>
      <c r="K67" s="12"/>
      <c r="L67" s="12"/>
      <c r="M67" s="12"/>
      <c r="N67" s="13"/>
      <c r="O67" s="39">
        <f>MIN(Lääkkeet[[#This Row],[Velvoite 1.1.2025 (pakkauksia)]],Lääkkeet[[#This Row],[Suurimman alitusluvan mukainen velvoite 
1.1.-30.6.2025 (pakkauksia)]],Lääkkeet[[#This Row],[Alin saldo 
1.1.-30.6.2025 (pakkauksia)]])*Lääkkeet[[#This Row],[Kirjanpitoarvo / pakkaus 1.1.2025
(EUR  ALV 0 %)]]</f>
        <v>0</v>
      </c>
      <c r="P67" s="15"/>
      <c r="Q67" s="12"/>
      <c r="R67" s="12"/>
      <c r="S67" s="12"/>
      <c r="T67" s="13"/>
      <c r="U67" s="39">
        <f>MIN(Lääkkeet[[#This Row],[Velvoite 1.7.2025 (pakkauksia)]],Lääkkeet[[#This Row],[Suurimman alitusluvan mukainen velvoite
1.7.-31.12.2025 (pakkauksia)]],Lääkkeet[[#This Row],[Alin saldo 
1.7.-31.12.2025 (pakkauksia)]])*Lääkkeet[[#This Row],[Kirjanpitoarvo / pakkaus 1.7.2025
(EUR  ALV 0 %)]]</f>
        <v>0</v>
      </c>
      <c r="W67" s="49" t="str" cm="1">
        <f t="array" ref="W67">IFERROR(_xlfn.IFS(Lääkkeet[[#This Row],[Sitoutunut pääoma 
1.1.-30.6.2025 (EUR)]]&gt;0,"Täytetyt",Lääkkeet[[#This Row],[Sitoutunut pääoma 
1.7.-31.12.2025 (EUR)]]&gt;0,"Täytetyt"),"")</f>
        <v/>
      </c>
      <c r="X67" s="49"/>
      <c r="Y67" s="5">
        <f>Hakulomake!$B$29</f>
        <v>0</v>
      </c>
    </row>
    <row r="68" spans="1:25" x14ac:dyDescent="0.25">
      <c r="A68" s="6" t="s">
        <v>59</v>
      </c>
      <c r="B68" s="5">
        <f>Hakulomake!$B$17</f>
        <v>0</v>
      </c>
      <c r="C68" s="61">
        <v>1</v>
      </c>
      <c r="D68" s="5" t="s">
        <v>161</v>
      </c>
      <c r="E68" s="60" t="s">
        <v>217</v>
      </c>
      <c r="F68" s="5" t="s">
        <v>162</v>
      </c>
      <c r="G68" s="5" t="s">
        <v>163</v>
      </c>
      <c r="H68" s="5" t="s">
        <v>218</v>
      </c>
      <c r="I68" s="5" t="s">
        <v>219</v>
      </c>
      <c r="J68" s="61" t="s">
        <v>72</v>
      </c>
      <c r="K68" s="12"/>
      <c r="L68" s="12"/>
      <c r="M68" s="12"/>
      <c r="N68" s="13"/>
      <c r="O68" s="39">
        <f>MIN(Lääkkeet[[#This Row],[Velvoite 1.1.2025 (pakkauksia)]],Lääkkeet[[#This Row],[Suurimman alitusluvan mukainen velvoite 
1.1.-30.6.2025 (pakkauksia)]],Lääkkeet[[#This Row],[Alin saldo 
1.1.-30.6.2025 (pakkauksia)]])*Lääkkeet[[#This Row],[Kirjanpitoarvo / pakkaus 1.1.2025
(EUR  ALV 0 %)]]</f>
        <v>0</v>
      </c>
      <c r="P68" s="15"/>
      <c r="Q68" s="12"/>
      <c r="R68" s="12"/>
      <c r="S68" s="12"/>
      <c r="T68" s="13"/>
      <c r="U68" s="39">
        <f>MIN(Lääkkeet[[#This Row],[Velvoite 1.7.2025 (pakkauksia)]],Lääkkeet[[#This Row],[Suurimman alitusluvan mukainen velvoite
1.7.-31.12.2025 (pakkauksia)]],Lääkkeet[[#This Row],[Alin saldo 
1.7.-31.12.2025 (pakkauksia)]])*Lääkkeet[[#This Row],[Kirjanpitoarvo / pakkaus 1.7.2025
(EUR  ALV 0 %)]]</f>
        <v>0</v>
      </c>
      <c r="W68" s="49" t="str" cm="1">
        <f t="array" ref="W68">IFERROR(_xlfn.IFS(Lääkkeet[[#This Row],[Sitoutunut pääoma 
1.1.-30.6.2025 (EUR)]]&gt;0,"Täytetyt",Lääkkeet[[#This Row],[Sitoutunut pääoma 
1.7.-31.12.2025 (EUR)]]&gt;0,"Täytetyt"),"")</f>
        <v/>
      </c>
      <c r="X68" s="49"/>
      <c r="Y68" s="5">
        <f>Hakulomake!$B$29</f>
        <v>0</v>
      </c>
    </row>
    <row r="69" spans="1:25" x14ac:dyDescent="0.25">
      <c r="A69" s="6" t="s">
        <v>59</v>
      </c>
      <c r="B69" s="5">
        <f>Hakulomake!$B$17</f>
        <v>0</v>
      </c>
      <c r="C69" s="61">
        <v>1</v>
      </c>
      <c r="D69" s="5" t="s">
        <v>161</v>
      </c>
      <c r="E69" s="60" t="s">
        <v>2670</v>
      </c>
      <c r="F69" s="5" t="s">
        <v>162</v>
      </c>
      <c r="G69" s="5" t="s">
        <v>163</v>
      </c>
      <c r="I69" s="5" t="s">
        <v>164</v>
      </c>
      <c r="J69" s="61" t="s">
        <v>2671</v>
      </c>
      <c r="K69" s="12"/>
      <c r="L69" s="12"/>
      <c r="M69" s="12"/>
      <c r="N69" s="13"/>
      <c r="O69" s="39">
        <f>MIN(Lääkkeet[[#This Row],[Velvoite 1.1.2025 (pakkauksia)]],Lääkkeet[[#This Row],[Suurimman alitusluvan mukainen velvoite 
1.1.-30.6.2025 (pakkauksia)]],Lääkkeet[[#This Row],[Alin saldo 
1.1.-30.6.2025 (pakkauksia)]])*Lääkkeet[[#This Row],[Kirjanpitoarvo / pakkaus 1.1.2025
(EUR  ALV 0 %)]]</f>
        <v>0</v>
      </c>
      <c r="P69" s="15"/>
      <c r="Q69" s="12"/>
      <c r="R69" s="12"/>
      <c r="S69" s="12"/>
      <c r="T69" s="13"/>
      <c r="U69" s="39">
        <f>MIN(Lääkkeet[[#This Row],[Velvoite 1.7.2025 (pakkauksia)]],Lääkkeet[[#This Row],[Suurimman alitusluvan mukainen velvoite
1.7.-31.12.2025 (pakkauksia)]],Lääkkeet[[#This Row],[Alin saldo 
1.7.-31.12.2025 (pakkauksia)]])*Lääkkeet[[#This Row],[Kirjanpitoarvo / pakkaus 1.7.2025
(EUR  ALV 0 %)]]</f>
        <v>0</v>
      </c>
      <c r="W69" s="49" t="str" cm="1">
        <f t="array" ref="W69">IFERROR(_xlfn.IFS(Lääkkeet[[#This Row],[Sitoutunut pääoma 
1.1.-30.6.2025 (EUR)]]&gt;0,"Täytetyt",Lääkkeet[[#This Row],[Sitoutunut pääoma 
1.7.-31.12.2025 (EUR)]]&gt;0,"Täytetyt"),"")</f>
        <v/>
      </c>
      <c r="X69" s="49"/>
      <c r="Y69" s="5">
        <f>Hakulomake!$B$29</f>
        <v>0</v>
      </c>
    </row>
    <row r="70" spans="1:25" x14ac:dyDescent="0.25">
      <c r="A70" s="6" t="s">
        <v>59</v>
      </c>
      <c r="B70" s="5">
        <f>Hakulomake!$B$17</f>
        <v>0</v>
      </c>
      <c r="C70" s="61">
        <v>1</v>
      </c>
      <c r="D70" s="5" t="s">
        <v>220</v>
      </c>
      <c r="E70" s="60" t="s">
        <v>221</v>
      </c>
      <c r="F70" s="5" t="s">
        <v>62</v>
      </c>
      <c r="G70" s="5" t="s">
        <v>222</v>
      </c>
      <c r="H70" s="5" t="s">
        <v>223</v>
      </c>
      <c r="I70" s="5" t="s">
        <v>197</v>
      </c>
      <c r="J70" s="61" t="s">
        <v>198</v>
      </c>
      <c r="K70" s="12"/>
      <c r="L70" s="12"/>
      <c r="M70" s="12"/>
      <c r="N70" s="13"/>
      <c r="O70" s="39">
        <f>MIN(Lääkkeet[[#This Row],[Velvoite 1.1.2025 (pakkauksia)]],Lääkkeet[[#This Row],[Suurimman alitusluvan mukainen velvoite 
1.1.-30.6.2025 (pakkauksia)]],Lääkkeet[[#This Row],[Alin saldo 
1.1.-30.6.2025 (pakkauksia)]])*Lääkkeet[[#This Row],[Kirjanpitoarvo / pakkaus 1.1.2025
(EUR  ALV 0 %)]]</f>
        <v>0</v>
      </c>
      <c r="P70" s="15"/>
      <c r="Q70" s="12"/>
      <c r="R70" s="12"/>
      <c r="S70" s="12"/>
      <c r="T70" s="13"/>
      <c r="U70" s="39">
        <f>MIN(Lääkkeet[[#This Row],[Velvoite 1.7.2025 (pakkauksia)]],Lääkkeet[[#This Row],[Suurimman alitusluvan mukainen velvoite
1.7.-31.12.2025 (pakkauksia)]],Lääkkeet[[#This Row],[Alin saldo 
1.7.-31.12.2025 (pakkauksia)]])*Lääkkeet[[#This Row],[Kirjanpitoarvo / pakkaus 1.7.2025
(EUR  ALV 0 %)]]</f>
        <v>0</v>
      </c>
      <c r="W70" s="49" t="str" cm="1">
        <f t="array" ref="W70">IFERROR(_xlfn.IFS(Lääkkeet[[#This Row],[Sitoutunut pääoma 
1.1.-30.6.2025 (EUR)]]&gt;0,"Täytetyt",Lääkkeet[[#This Row],[Sitoutunut pääoma 
1.7.-31.12.2025 (EUR)]]&gt;0,"Täytetyt"),"")</f>
        <v/>
      </c>
      <c r="X70" s="49"/>
      <c r="Y70" s="5">
        <f>Hakulomake!$B$29</f>
        <v>0</v>
      </c>
    </row>
    <row r="71" spans="1:25" x14ac:dyDescent="0.25">
      <c r="A71" s="6" t="s">
        <v>59</v>
      </c>
      <c r="B71" s="5">
        <f>Hakulomake!$B$17</f>
        <v>0</v>
      </c>
      <c r="C71" s="61">
        <v>1</v>
      </c>
      <c r="D71" s="5" t="s">
        <v>99</v>
      </c>
      <c r="E71" s="60" t="s">
        <v>224</v>
      </c>
      <c r="F71" s="5" t="s">
        <v>101</v>
      </c>
      <c r="G71" s="5" t="s">
        <v>225</v>
      </c>
      <c r="H71" s="5" t="s">
        <v>93</v>
      </c>
      <c r="I71" s="5" t="s">
        <v>65</v>
      </c>
      <c r="J71" s="61">
        <v>14</v>
      </c>
      <c r="K71" s="12"/>
      <c r="L71" s="12"/>
      <c r="M71" s="12"/>
      <c r="N71" s="13"/>
      <c r="O71" s="39">
        <f>MIN(Lääkkeet[[#This Row],[Velvoite 1.1.2025 (pakkauksia)]],Lääkkeet[[#This Row],[Suurimman alitusluvan mukainen velvoite 
1.1.-30.6.2025 (pakkauksia)]],Lääkkeet[[#This Row],[Alin saldo 
1.1.-30.6.2025 (pakkauksia)]])*Lääkkeet[[#This Row],[Kirjanpitoarvo / pakkaus 1.1.2025
(EUR  ALV 0 %)]]</f>
        <v>0</v>
      </c>
      <c r="P71" s="15"/>
      <c r="Q71" s="12"/>
      <c r="R71" s="12"/>
      <c r="S71" s="12"/>
      <c r="T71" s="13"/>
      <c r="U71" s="39">
        <f>MIN(Lääkkeet[[#This Row],[Velvoite 1.7.2025 (pakkauksia)]],Lääkkeet[[#This Row],[Suurimman alitusluvan mukainen velvoite
1.7.-31.12.2025 (pakkauksia)]],Lääkkeet[[#This Row],[Alin saldo 
1.7.-31.12.2025 (pakkauksia)]])*Lääkkeet[[#This Row],[Kirjanpitoarvo / pakkaus 1.7.2025
(EUR  ALV 0 %)]]</f>
        <v>0</v>
      </c>
      <c r="W71" s="49" t="str" cm="1">
        <f t="array" ref="W71">IFERROR(_xlfn.IFS(Lääkkeet[[#This Row],[Sitoutunut pääoma 
1.1.-30.6.2025 (EUR)]]&gt;0,"Täytetyt",Lääkkeet[[#This Row],[Sitoutunut pääoma 
1.7.-31.12.2025 (EUR)]]&gt;0,"Täytetyt"),"")</f>
        <v/>
      </c>
      <c r="X71" s="49"/>
      <c r="Y71" s="5">
        <f>Hakulomake!$B$29</f>
        <v>0</v>
      </c>
    </row>
    <row r="72" spans="1:25" x14ac:dyDescent="0.25">
      <c r="A72" s="6" t="s">
        <v>59</v>
      </c>
      <c r="B72" s="5">
        <f>Hakulomake!$B$17</f>
        <v>0</v>
      </c>
      <c r="C72" s="61">
        <v>1</v>
      </c>
      <c r="D72" s="5" t="s">
        <v>66</v>
      </c>
      <c r="E72" s="60" t="s">
        <v>226</v>
      </c>
      <c r="F72" s="5" t="s">
        <v>68</v>
      </c>
      <c r="G72" s="5" t="s">
        <v>69</v>
      </c>
      <c r="H72" s="5" t="s">
        <v>227</v>
      </c>
      <c r="I72" s="5" t="s">
        <v>71</v>
      </c>
      <c r="J72" s="61" t="s">
        <v>228</v>
      </c>
      <c r="K72" s="12"/>
      <c r="L72" s="12"/>
      <c r="M72" s="12"/>
      <c r="N72" s="13"/>
      <c r="O72" s="39">
        <f>MIN(Lääkkeet[[#This Row],[Velvoite 1.1.2025 (pakkauksia)]],Lääkkeet[[#This Row],[Suurimman alitusluvan mukainen velvoite 
1.1.-30.6.2025 (pakkauksia)]],Lääkkeet[[#This Row],[Alin saldo 
1.1.-30.6.2025 (pakkauksia)]])*Lääkkeet[[#This Row],[Kirjanpitoarvo / pakkaus 1.1.2025
(EUR  ALV 0 %)]]</f>
        <v>0</v>
      </c>
      <c r="P72" s="15"/>
      <c r="Q72" s="12"/>
      <c r="R72" s="12"/>
      <c r="S72" s="12"/>
      <c r="T72" s="13"/>
      <c r="U72" s="39">
        <f>MIN(Lääkkeet[[#This Row],[Velvoite 1.7.2025 (pakkauksia)]],Lääkkeet[[#This Row],[Suurimman alitusluvan mukainen velvoite
1.7.-31.12.2025 (pakkauksia)]],Lääkkeet[[#This Row],[Alin saldo 
1.7.-31.12.2025 (pakkauksia)]])*Lääkkeet[[#This Row],[Kirjanpitoarvo / pakkaus 1.7.2025
(EUR  ALV 0 %)]]</f>
        <v>0</v>
      </c>
      <c r="W72" s="49" t="str" cm="1">
        <f t="array" ref="W72">IFERROR(_xlfn.IFS(Lääkkeet[[#This Row],[Sitoutunut pääoma 
1.1.-30.6.2025 (EUR)]]&gt;0,"Täytetyt",Lääkkeet[[#This Row],[Sitoutunut pääoma 
1.7.-31.12.2025 (EUR)]]&gt;0,"Täytetyt"),"")</f>
        <v/>
      </c>
      <c r="X72" s="49"/>
      <c r="Y72" s="5">
        <f>Hakulomake!$B$29</f>
        <v>0</v>
      </c>
    </row>
    <row r="73" spans="1:25" x14ac:dyDescent="0.25">
      <c r="A73" s="6" t="s">
        <v>59</v>
      </c>
      <c r="B73" s="5">
        <f>Hakulomake!$B$17</f>
        <v>0</v>
      </c>
      <c r="C73" s="61">
        <v>1</v>
      </c>
      <c r="D73" s="5" t="s">
        <v>134</v>
      </c>
      <c r="E73" s="60" t="s">
        <v>229</v>
      </c>
      <c r="F73" s="5" t="s">
        <v>136</v>
      </c>
      <c r="G73" s="5" t="s">
        <v>230</v>
      </c>
      <c r="H73" s="5" t="s">
        <v>104</v>
      </c>
      <c r="I73" s="5" t="s">
        <v>65</v>
      </c>
      <c r="J73" s="61" t="s">
        <v>231</v>
      </c>
      <c r="K73" s="12"/>
      <c r="L73" s="12"/>
      <c r="M73" s="12"/>
      <c r="N73" s="13"/>
      <c r="O73" s="39">
        <f>MIN(Lääkkeet[[#This Row],[Velvoite 1.1.2025 (pakkauksia)]],Lääkkeet[[#This Row],[Suurimman alitusluvan mukainen velvoite 
1.1.-30.6.2025 (pakkauksia)]],Lääkkeet[[#This Row],[Alin saldo 
1.1.-30.6.2025 (pakkauksia)]])*Lääkkeet[[#This Row],[Kirjanpitoarvo / pakkaus 1.1.2025
(EUR  ALV 0 %)]]</f>
        <v>0</v>
      </c>
      <c r="P73" s="15"/>
      <c r="Q73" s="12"/>
      <c r="R73" s="12"/>
      <c r="S73" s="12"/>
      <c r="T73" s="13"/>
      <c r="U73" s="39">
        <f>MIN(Lääkkeet[[#This Row],[Velvoite 1.7.2025 (pakkauksia)]],Lääkkeet[[#This Row],[Suurimman alitusluvan mukainen velvoite
1.7.-31.12.2025 (pakkauksia)]],Lääkkeet[[#This Row],[Alin saldo 
1.7.-31.12.2025 (pakkauksia)]])*Lääkkeet[[#This Row],[Kirjanpitoarvo / pakkaus 1.7.2025
(EUR  ALV 0 %)]]</f>
        <v>0</v>
      </c>
      <c r="W73" s="49" t="str" cm="1">
        <f t="array" ref="W73">IFERROR(_xlfn.IFS(Lääkkeet[[#This Row],[Sitoutunut pääoma 
1.1.-30.6.2025 (EUR)]]&gt;0,"Täytetyt",Lääkkeet[[#This Row],[Sitoutunut pääoma 
1.7.-31.12.2025 (EUR)]]&gt;0,"Täytetyt"),"")</f>
        <v/>
      </c>
      <c r="X73" s="49"/>
      <c r="Y73" s="5">
        <f>Hakulomake!$B$29</f>
        <v>0</v>
      </c>
    </row>
    <row r="74" spans="1:25" x14ac:dyDescent="0.25">
      <c r="A74" s="6" t="s">
        <v>59</v>
      </c>
      <c r="B74" s="5">
        <f>Hakulomake!$B$17</f>
        <v>0</v>
      </c>
      <c r="C74" s="61">
        <v>1</v>
      </c>
      <c r="D74" s="5" t="s">
        <v>134</v>
      </c>
      <c r="E74" s="60" t="s">
        <v>232</v>
      </c>
      <c r="F74" s="5" t="s">
        <v>136</v>
      </c>
      <c r="G74" s="5" t="s">
        <v>230</v>
      </c>
      <c r="H74" s="5" t="s">
        <v>120</v>
      </c>
      <c r="I74" s="5" t="s">
        <v>65</v>
      </c>
      <c r="J74" s="61">
        <v>10</v>
      </c>
      <c r="K74" s="12"/>
      <c r="L74" s="12"/>
      <c r="M74" s="12"/>
      <c r="N74" s="13"/>
      <c r="O74" s="39">
        <f>MIN(Lääkkeet[[#This Row],[Velvoite 1.1.2025 (pakkauksia)]],Lääkkeet[[#This Row],[Suurimman alitusluvan mukainen velvoite 
1.1.-30.6.2025 (pakkauksia)]],Lääkkeet[[#This Row],[Alin saldo 
1.1.-30.6.2025 (pakkauksia)]])*Lääkkeet[[#This Row],[Kirjanpitoarvo / pakkaus 1.1.2025
(EUR  ALV 0 %)]]</f>
        <v>0</v>
      </c>
      <c r="P74" s="15"/>
      <c r="Q74" s="12"/>
      <c r="R74" s="12"/>
      <c r="S74" s="12"/>
      <c r="T74" s="13"/>
      <c r="U74" s="39">
        <f>MIN(Lääkkeet[[#This Row],[Velvoite 1.7.2025 (pakkauksia)]],Lääkkeet[[#This Row],[Suurimman alitusluvan mukainen velvoite
1.7.-31.12.2025 (pakkauksia)]],Lääkkeet[[#This Row],[Alin saldo 
1.7.-31.12.2025 (pakkauksia)]])*Lääkkeet[[#This Row],[Kirjanpitoarvo / pakkaus 1.7.2025
(EUR  ALV 0 %)]]</f>
        <v>0</v>
      </c>
      <c r="W74" s="49" t="str" cm="1">
        <f t="array" ref="W74">IFERROR(_xlfn.IFS(Lääkkeet[[#This Row],[Sitoutunut pääoma 
1.1.-30.6.2025 (EUR)]]&gt;0,"Täytetyt",Lääkkeet[[#This Row],[Sitoutunut pääoma 
1.7.-31.12.2025 (EUR)]]&gt;0,"Täytetyt"),"")</f>
        <v/>
      </c>
      <c r="X74" s="49"/>
      <c r="Y74" s="5">
        <f>Hakulomake!$B$29</f>
        <v>0</v>
      </c>
    </row>
    <row r="75" spans="1:25" x14ac:dyDescent="0.25">
      <c r="A75" s="6" t="s">
        <v>59</v>
      </c>
      <c r="B75" s="5">
        <f>Hakulomake!$B$17</f>
        <v>0</v>
      </c>
      <c r="C75" s="61">
        <v>1</v>
      </c>
      <c r="D75" s="5" t="s">
        <v>134</v>
      </c>
      <c r="E75" s="60" t="s">
        <v>233</v>
      </c>
      <c r="F75" s="5" t="s">
        <v>136</v>
      </c>
      <c r="G75" s="5" t="s">
        <v>230</v>
      </c>
      <c r="H75" s="5" t="s">
        <v>120</v>
      </c>
      <c r="I75" s="5" t="s">
        <v>65</v>
      </c>
      <c r="J75" s="61" t="s">
        <v>231</v>
      </c>
      <c r="K75" s="12"/>
      <c r="L75" s="12"/>
      <c r="M75" s="12"/>
      <c r="N75" s="13"/>
      <c r="O75" s="39">
        <f>MIN(Lääkkeet[[#This Row],[Velvoite 1.1.2025 (pakkauksia)]],Lääkkeet[[#This Row],[Suurimman alitusluvan mukainen velvoite 
1.1.-30.6.2025 (pakkauksia)]],Lääkkeet[[#This Row],[Alin saldo 
1.1.-30.6.2025 (pakkauksia)]])*Lääkkeet[[#This Row],[Kirjanpitoarvo / pakkaus 1.1.2025
(EUR  ALV 0 %)]]</f>
        <v>0</v>
      </c>
      <c r="P75" s="15"/>
      <c r="Q75" s="12"/>
      <c r="R75" s="12"/>
      <c r="S75" s="12"/>
      <c r="T75" s="13"/>
      <c r="U75" s="39">
        <f>MIN(Lääkkeet[[#This Row],[Velvoite 1.7.2025 (pakkauksia)]],Lääkkeet[[#This Row],[Suurimman alitusluvan mukainen velvoite
1.7.-31.12.2025 (pakkauksia)]],Lääkkeet[[#This Row],[Alin saldo 
1.7.-31.12.2025 (pakkauksia)]])*Lääkkeet[[#This Row],[Kirjanpitoarvo / pakkaus 1.7.2025
(EUR  ALV 0 %)]]</f>
        <v>0</v>
      </c>
      <c r="W75" s="49" t="str" cm="1">
        <f t="array" ref="W75">IFERROR(_xlfn.IFS(Lääkkeet[[#This Row],[Sitoutunut pääoma 
1.1.-30.6.2025 (EUR)]]&gt;0,"Täytetyt",Lääkkeet[[#This Row],[Sitoutunut pääoma 
1.7.-31.12.2025 (EUR)]]&gt;0,"Täytetyt"),"")</f>
        <v/>
      </c>
      <c r="X75" s="49"/>
      <c r="Y75" s="5">
        <f>Hakulomake!$B$29</f>
        <v>0</v>
      </c>
    </row>
    <row r="76" spans="1:25" x14ac:dyDescent="0.25">
      <c r="A76" s="6" t="s">
        <v>59</v>
      </c>
      <c r="B76" s="5">
        <f>Hakulomake!$B$17</f>
        <v>0</v>
      </c>
      <c r="C76" s="61">
        <v>1</v>
      </c>
      <c r="D76" s="5" t="s">
        <v>134</v>
      </c>
      <c r="E76" s="60" t="s">
        <v>234</v>
      </c>
      <c r="F76" s="5" t="s">
        <v>136</v>
      </c>
      <c r="G76" s="5" t="s">
        <v>230</v>
      </c>
      <c r="H76" s="5" t="s">
        <v>93</v>
      </c>
      <c r="I76" s="5" t="s">
        <v>65</v>
      </c>
      <c r="J76" s="61">
        <v>10</v>
      </c>
      <c r="K76" s="12"/>
      <c r="L76" s="12"/>
      <c r="M76" s="12"/>
      <c r="N76" s="13"/>
      <c r="O76" s="39">
        <f>MIN(Lääkkeet[[#This Row],[Velvoite 1.1.2025 (pakkauksia)]],Lääkkeet[[#This Row],[Suurimman alitusluvan mukainen velvoite 
1.1.-30.6.2025 (pakkauksia)]],Lääkkeet[[#This Row],[Alin saldo 
1.1.-30.6.2025 (pakkauksia)]])*Lääkkeet[[#This Row],[Kirjanpitoarvo / pakkaus 1.1.2025
(EUR  ALV 0 %)]]</f>
        <v>0</v>
      </c>
      <c r="P76" s="15"/>
      <c r="Q76" s="12"/>
      <c r="R76" s="12"/>
      <c r="S76" s="12"/>
      <c r="T76" s="13"/>
      <c r="U76" s="39">
        <f>MIN(Lääkkeet[[#This Row],[Velvoite 1.7.2025 (pakkauksia)]],Lääkkeet[[#This Row],[Suurimman alitusluvan mukainen velvoite
1.7.-31.12.2025 (pakkauksia)]],Lääkkeet[[#This Row],[Alin saldo 
1.7.-31.12.2025 (pakkauksia)]])*Lääkkeet[[#This Row],[Kirjanpitoarvo / pakkaus 1.7.2025
(EUR  ALV 0 %)]]</f>
        <v>0</v>
      </c>
      <c r="W76" s="49" t="str" cm="1">
        <f t="array" ref="W76">IFERROR(_xlfn.IFS(Lääkkeet[[#This Row],[Sitoutunut pääoma 
1.1.-30.6.2025 (EUR)]]&gt;0,"Täytetyt",Lääkkeet[[#This Row],[Sitoutunut pääoma 
1.7.-31.12.2025 (EUR)]]&gt;0,"Täytetyt"),"")</f>
        <v/>
      </c>
      <c r="X76" s="49"/>
      <c r="Y76" s="5">
        <f>Hakulomake!$B$29</f>
        <v>0</v>
      </c>
    </row>
    <row r="77" spans="1:25" x14ac:dyDescent="0.25">
      <c r="A77" s="6" t="s">
        <v>59</v>
      </c>
      <c r="B77" s="5">
        <f>Hakulomake!$B$17</f>
        <v>0</v>
      </c>
      <c r="C77" s="61">
        <v>1</v>
      </c>
      <c r="D77" s="5" t="s">
        <v>134</v>
      </c>
      <c r="E77" s="60" t="s">
        <v>235</v>
      </c>
      <c r="F77" s="5" t="s">
        <v>136</v>
      </c>
      <c r="G77" s="5" t="s">
        <v>230</v>
      </c>
      <c r="H77" s="5" t="s">
        <v>93</v>
      </c>
      <c r="I77" s="5" t="s">
        <v>65</v>
      </c>
      <c r="J77" s="61">
        <v>20</v>
      </c>
      <c r="K77" s="12"/>
      <c r="L77" s="12"/>
      <c r="M77" s="12"/>
      <c r="N77" s="13"/>
      <c r="O77" s="39">
        <f>MIN(Lääkkeet[[#This Row],[Velvoite 1.1.2025 (pakkauksia)]],Lääkkeet[[#This Row],[Suurimman alitusluvan mukainen velvoite 
1.1.-30.6.2025 (pakkauksia)]],Lääkkeet[[#This Row],[Alin saldo 
1.1.-30.6.2025 (pakkauksia)]])*Lääkkeet[[#This Row],[Kirjanpitoarvo / pakkaus 1.1.2025
(EUR  ALV 0 %)]]</f>
        <v>0</v>
      </c>
      <c r="P77" s="15"/>
      <c r="Q77" s="12"/>
      <c r="R77" s="12"/>
      <c r="S77" s="12"/>
      <c r="T77" s="13"/>
      <c r="U77" s="39">
        <f>MIN(Lääkkeet[[#This Row],[Velvoite 1.7.2025 (pakkauksia)]],Lääkkeet[[#This Row],[Suurimman alitusluvan mukainen velvoite
1.7.-31.12.2025 (pakkauksia)]],Lääkkeet[[#This Row],[Alin saldo 
1.7.-31.12.2025 (pakkauksia)]])*Lääkkeet[[#This Row],[Kirjanpitoarvo / pakkaus 1.7.2025
(EUR  ALV 0 %)]]</f>
        <v>0</v>
      </c>
      <c r="W77" s="49" t="str" cm="1">
        <f t="array" ref="W77">IFERROR(_xlfn.IFS(Lääkkeet[[#This Row],[Sitoutunut pääoma 
1.1.-30.6.2025 (EUR)]]&gt;0,"Täytetyt",Lääkkeet[[#This Row],[Sitoutunut pääoma 
1.7.-31.12.2025 (EUR)]]&gt;0,"Täytetyt"),"")</f>
        <v/>
      </c>
      <c r="X77" s="49"/>
      <c r="Y77" s="5">
        <f>Hakulomake!$B$29</f>
        <v>0</v>
      </c>
    </row>
    <row r="78" spans="1:25" x14ac:dyDescent="0.25">
      <c r="A78" s="6" t="s">
        <v>59</v>
      </c>
      <c r="B78" s="5">
        <f>Hakulomake!$B$17</f>
        <v>0</v>
      </c>
      <c r="C78" s="61">
        <v>1</v>
      </c>
      <c r="D78" s="5" t="s">
        <v>188</v>
      </c>
      <c r="E78" s="60" t="s">
        <v>236</v>
      </c>
      <c r="F78" s="5" t="s">
        <v>190</v>
      </c>
      <c r="G78" s="5" t="s">
        <v>200</v>
      </c>
      <c r="H78" s="5" t="s">
        <v>132</v>
      </c>
      <c r="I78" s="5" t="s">
        <v>65</v>
      </c>
      <c r="J78" s="61">
        <v>16</v>
      </c>
      <c r="K78" s="12"/>
      <c r="L78" s="12"/>
      <c r="M78" s="12"/>
      <c r="N78" s="13"/>
      <c r="O78" s="39">
        <f>MIN(Lääkkeet[[#This Row],[Velvoite 1.1.2025 (pakkauksia)]],Lääkkeet[[#This Row],[Suurimman alitusluvan mukainen velvoite 
1.1.-30.6.2025 (pakkauksia)]],Lääkkeet[[#This Row],[Alin saldo 
1.1.-30.6.2025 (pakkauksia)]])*Lääkkeet[[#This Row],[Kirjanpitoarvo / pakkaus 1.1.2025
(EUR  ALV 0 %)]]</f>
        <v>0</v>
      </c>
      <c r="P78" s="15"/>
      <c r="Q78" s="12"/>
      <c r="R78" s="12"/>
      <c r="S78" s="12"/>
      <c r="T78" s="13"/>
      <c r="U78" s="39">
        <f>MIN(Lääkkeet[[#This Row],[Velvoite 1.7.2025 (pakkauksia)]],Lääkkeet[[#This Row],[Suurimman alitusluvan mukainen velvoite
1.7.-31.12.2025 (pakkauksia)]],Lääkkeet[[#This Row],[Alin saldo 
1.7.-31.12.2025 (pakkauksia)]])*Lääkkeet[[#This Row],[Kirjanpitoarvo / pakkaus 1.7.2025
(EUR  ALV 0 %)]]</f>
        <v>0</v>
      </c>
      <c r="W78" s="49" t="str" cm="1">
        <f t="array" ref="W78">IFERROR(_xlfn.IFS(Lääkkeet[[#This Row],[Sitoutunut pääoma 
1.1.-30.6.2025 (EUR)]]&gt;0,"Täytetyt",Lääkkeet[[#This Row],[Sitoutunut pääoma 
1.7.-31.12.2025 (EUR)]]&gt;0,"Täytetyt"),"")</f>
        <v/>
      </c>
      <c r="X78" s="49"/>
      <c r="Y78" s="5">
        <f>Hakulomake!$B$29</f>
        <v>0</v>
      </c>
    </row>
    <row r="79" spans="1:25" x14ac:dyDescent="0.25">
      <c r="A79" s="6" t="s">
        <v>59</v>
      </c>
      <c r="B79" s="5">
        <f>Hakulomake!$B$17</f>
        <v>0</v>
      </c>
      <c r="C79" s="61">
        <v>1</v>
      </c>
      <c r="D79" s="5" t="s">
        <v>66</v>
      </c>
      <c r="E79" s="60" t="s">
        <v>237</v>
      </c>
      <c r="F79" s="5" t="s">
        <v>68</v>
      </c>
      <c r="G79" s="5" t="s">
        <v>238</v>
      </c>
      <c r="H79" s="5" t="s">
        <v>78</v>
      </c>
      <c r="I79" s="5" t="s">
        <v>65</v>
      </c>
      <c r="J79" s="61">
        <v>14</v>
      </c>
      <c r="K79" s="12"/>
      <c r="L79" s="12"/>
      <c r="M79" s="12"/>
      <c r="N79" s="13"/>
      <c r="O79" s="39">
        <f>MIN(Lääkkeet[[#This Row],[Velvoite 1.1.2025 (pakkauksia)]],Lääkkeet[[#This Row],[Suurimman alitusluvan mukainen velvoite 
1.1.-30.6.2025 (pakkauksia)]],Lääkkeet[[#This Row],[Alin saldo 
1.1.-30.6.2025 (pakkauksia)]])*Lääkkeet[[#This Row],[Kirjanpitoarvo / pakkaus 1.1.2025
(EUR  ALV 0 %)]]</f>
        <v>0</v>
      </c>
      <c r="P79" s="15"/>
      <c r="Q79" s="12"/>
      <c r="R79" s="12"/>
      <c r="S79" s="12"/>
      <c r="T79" s="13"/>
      <c r="U79" s="39">
        <f>MIN(Lääkkeet[[#This Row],[Velvoite 1.7.2025 (pakkauksia)]],Lääkkeet[[#This Row],[Suurimman alitusluvan mukainen velvoite
1.7.-31.12.2025 (pakkauksia)]],Lääkkeet[[#This Row],[Alin saldo 
1.7.-31.12.2025 (pakkauksia)]])*Lääkkeet[[#This Row],[Kirjanpitoarvo / pakkaus 1.7.2025
(EUR  ALV 0 %)]]</f>
        <v>0</v>
      </c>
      <c r="W79" s="49" t="str" cm="1">
        <f t="array" ref="W79">IFERROR(_xlfn.IFS(Lääkkeet[[#This Row],[Sitoutunut pääoma 
1.1.-30.6.2025 (EUR)]]&gt;0,"Täytetyt",Lääkkeet[[#This Row],[Sitoutunut pääoma 
1.7.-31.12.2025 (EUR)]]&gt;0,"Täytetyt"),"")</f>
        <v/>
      </c>
      <c r="X79" s="49"/>
      <c r="Y79" s="5">
        <f>Hakulomake!$B$29</f>
        <v>0</v>
      </c>
    </row>
    <row r="80" spans="1:25" x14ac:dyDescent="0.25">
      <c r="A80" s="6" t="s">
        <v>59</v>
      </c>
      <c r="B80" s="5">
        <f>Hakulomake!$B$17</f>
        <v>0</v>
      </c>
      <c r="C80" s="61">
        <v>1</v>
      </c>
      <c r="D80" s="5" t="s">
        <v>239</v>
      </c>
      <c r="E80" s="60" t="s">
        <v>240</v>
      </c>
      <c r="F80" s="5" t="s">
        <v>241</v>
      </c>
      <c r="G80" s="5" t="s">
        <v>242</v>
      </c>
      <c r="H80" s="5" t="s">
        <v>93</v>
      </c>
      <c r="I80" s="5" t="s">
        <v>65</v>
      </c>
      <c r="J80" s="61">
        <v>10</v>
      </c>
      <c r="K80" s="12"/>
      <c r="L80" s="12"/>
      <c r="M80" s="12"/>
      <c r="N80" s="13"/>
      <c r="O80" s="39">
        <f>MIN(Lääkkeet[[#This Row],[Velvoite 1.1.2025 (pakkauksia)]],Lääkkeet[[#This Row],[Suurimman alitusluvan mukainen velvoite 
1.1.-30.6.2025 (pakkauksia)]],Lääkkeet[[#This Row],[Alin saldo 
1.1.-30.6.2025 (pakkauksia)]])*Lääkkeet[[#This Row],[Kirjanpitoarvo / pakkaus 1.1.2025
(EUR  ALV 0 %)]]</f>
        <v>0</v>
      </c>
      <c r="P80" s="15"/>
      <c r="Q80" s="12"/>
      <c r="R80" s="12"/>
      <c r="S80" s="12"/>
      <c r="T80" s="13"/>
      <c r="U80" s="39">
        <f>MIN(Lääkkeet[[#This Row],[Velvoite 1.7.2025 (pakkauksia)]],Lääkkeet[[#This Row],[Suurimman alitusluvan mukainen velvoite
1.7.-31.12.2025 (pakkauksia)]],Lääkkeet[[#This Row],[Alin saldo 
1.7.-31.12.2025 (pakkauksia)]])*Lääkkeet[[#This Row],[Kirjanpitoarvo / pakkaus 1.7.2025
(EUR  ALV 0 %)]]</f>
        <v>0</v>
      </c>
      <c r="W80" s="49" t="str" cm="1">
        <f t="array" ref="W80">IFERROR(_xlfn.IFS(Lääkkeet[[#This Row],[Sitoutunut pääoma 
1.1.-30.6.2025 (EUR)]]&gt;0,"Täytetyt",Lääkkeet[[#This Row],[Sitoutunut pääoma 
1.7.-31.12.2025 (EUR)]]&gt;0,"Täytetyt"),"")</f>
        <v/>
      </c>
      <c r="X80" s="49"/>
      <c r="Y80" s="5">
        <f>Hakulomake!$B$29</f>
        <v>0</v>
      </c>
    </row>
    <row r="81" spans="1:25" x14ac:dyDescent="0.25">
      <c r="A81" s="6" t="s">
        <v>59</v>
      </c>
      <c r="B81" s="5">
        <f>Hakulomake!$B$17</f>
        <v>0</v>
      </c>
      <c r="C81" s="61">
        <v>1</v>
      </c>
      <c r="D81" s="5" t="s">
        <v>161</v>
      </c>
      <c r="E81" s="60" t="s">
        <v>243</v>
      </c>
      <c r="F81" s="5" t="s">
        <v>162</v>
      </c>
      <c r="G81" s="5" t="s">
        <v>163</v>
      </c>
      <c r="H81" s="5" t="s">
        <v>244</v>
      </c>
      <c r="I81" s="5" t="s">
        <v>133</v>
      </c>
      <c r="J81" s="61">
        <v>25</v>
      </c>
      <c r="K81" s="12"/>
      <c r="L81" s="12"/>
      <c r="M81" s="12"/>
      <c r="N81" s="13"/>
      <c r="O81" s="39">
        <f>MIN(Lääkkeet[[#This Row],[Velvoite 1.1.2025 (pakkauksia)]],Lääkkeet[[#This Row],[Suurimman alitusluvan mukainen velvoite 
1.1.-30.6.2025 (pakkauksia)]],Lääkkeet[[#This Row],[Alin saldo 
1.1.-30.6.2025 (pakkauksia)]])*Lääkkeet[[#This Row],[Kirjanpitoarvo / pakkaus 1.1.2025
(EUR  ALV 0 %)]]</f>
        <v>0</v>
      </c>
      <c r="P81" s="15"/>
      <c r="Q81" s="12"/>
      <c r="R81" s="12"/>
      <c r="S81" s="12"/>
      <c r="T81" s="13"/>
      <c r="U81" s="39">
        <f>MIN(Lääkkeet[[#This Row],[Velvoite 1.7.2025 (pakkauksia)]],Lääkkeet[[#This Row],[Suurimman alitusluvan mukainen velvoite
1.7.-31.12.2025 (pakkauksia)]],Lääkkeet[[#This Row],[Alin saldo 
1.7.-31.12.2025 (pakkauksia)]])*Lääkkeet[[#This Row],[Kirjanpitoarvo / pakkaus 1.7.2025
(EUR  ALV 0 %)]]</f>
        <v>0</v>
      </c>
      <c r="W81" s="49" t="str" cm="1">
        <f t="array" ref="W81">IFERROR(_xlfn.IFS(Lääkkeet[[#This Row],[Sitoutunut pääoma 
1.1.-30.6.2025 (EUR)]]&gt;0,"Täytetyt",Lääkkeet[[#This Row],[Sitoutunut pääoma 
1.7.-31.12.2025 (EUR)]]&gt;0,"Täytetyt"),"")</f>
        <v/>
      </c>
      <c r="X81" s="49"/>
      <c r="Y81" s="5">
        <f>Hakulomake!$B$29</f>
        <v>0</v>
      </c>
    </row>
    <row r="82" spans="1:25" x14ac:dyDescent="0.25">
      <c r="A82" s="6" t="s">
        <v>59</v>
      </c>
      <c r="B82" s="5">
        <f>Hakulomake!$B$17</f>
        <v>0</v>
      </c>
      <c r="C82" s="61">
        <v>1</v>
      </c>
      <c r="D82" s="5" t="s">
        <v>245</v>
      </c>
      <c r="E82" s="60" t="s">
        <v>246</v>
      </c>
      <c r="F82" s="5" t="s">
        <v>247</v>
      </c>
      <c r="G82" s="5" t="s">
        <v>248</v>
      </c>
      <c r="H82" s="5" t="s">
        <v>249</v>
      </c>
      <c r="I82" s="5" t="s">
        <v>171</v>
      </c>
      <c r="J82" s="61">
        <v>10</v>
      </c>
      <c r="K82" s="12"/>
      <c r="L82" s="12"/>
      <c r="M82" s="12"/>
      <c r="N82" s="13"/>
      <c r="O82" s="39">
        <f>MIN(Lääkkeet[[#This Row],[Velvoite 1.1.2025 (pakkauksia)]],Lääkkeet[[#This Row],[Suurimman alitusluvan mukainen velvoite 
1.1.-30.6.2025 (pakkauksia)]],Lääkkeet[[#This Row],[Alin saldo 
1.1.-30.6.2025 (pakkauksia)]])*Lääkkeet[[#This Row],[Kirjanpitoarvo / pakkaus 1.1.2025
(EUR  ALV 0 %)]]</f>
        <v>0</v>
      </c>
      <c r="P82" s="15"/>
      <c r="Q82" s="12"/>
      <c r="R82" s="12"/>
      <c r="S82" s="12"/>
      <c r="T82" s="13"/>
      <c r="U82" s="39">
        <f>MIN(Lääkkeet[[#This Row],[Velvoite 1.7.2025 (pakkauksia)]],Lääkkeet[[#This Row],[Suurimman alitusluvan mukainen velvoite
1.7.-31.12.2025 (pakkauksia)]],Lääkkeet[[#This Row],[Alin saldo 
1.7.-31.12.2025 (pakkauksia)]])*Lääkkeet[[#This Row],[Kirjanpitoarvo / pakkaus 1.7.2025
(EUR  ALV 0 %)]]</f>
        <v>0</v>
      </c>
      <c r="W82" s="49" t="str" cm="1">
        <f t="array" ref="W82">IFERROR(_xlfn.IFS(Lääkkeet[[#This Row],[Sitoutunut pääoma 
1.1.-30.6.2025 (EUR)]]&gt;0,"Täytetyt",Lääkkeet[[#This Row],[Sitoutunut pääoma 
1.7.-31.12.2025 (EUR)]]&gt;0,"Täytetyt"),"")</f>
        <v/>
      </c>
      <c r="X82" s="49"/>
      <c r="Y82" s="5">
        <f>Hakulomake!$B$29</f>
        <v>0</v>
      </c>
    </row>
    <row r="83" spans="1:25" x14ac:dyDescent="0.25">
      <c r="A83" s="6" t="s">
        <v>59</v>
      </c>
      <c r="B83" s="5">
        <f>Hakulomake!$B$17</f>
        <v>0</v>
      </c>
      <c r="C83" s="61">
        <v>1</v>
      </c>
      <c r="D83" s="5" t="s">
        <v>166</v>
      </c>
      <c r="E83" s="60" t="s">
        <v>2672</v>
      </c>
      <c r="F83" s="5" t="s">
        <v>168</v>
      </c>
      <c r="G83" s="5" t="s">
        <v>2669</v>
      </c>
      <c r="H83" s="5" t="s">
        <v>196</v>
      </c>
      <c r="I83" s="5" t="s">
        <v>197</v>
      </c>
      <c r="J83" s="61" t="s">
        <v>250</v>
      </c>
      <c r="K83" s="12"/>
      <c r="L83" s="12"/>
      <c r="M83" s="12"/>
      <c r="N83" s="13"/>
      <c r="O83" s="39">
        <f>MIN(Lääkkeet[[#This Row],[Velvoite 1.1.2025 (pakkauksia)]],Lääkkeet[[#This Row],[Suurimman alitusluvan mukainen velvoite 
1.1.-30.6.2025 (pakkauksia)]],Lääkkeet[[#This Row],[Alin saldo 
1.1.-30.6.2025 (pakkauksia)]])*Lääkkeet[[#This Row],[Kirjanpitoarvo / pakkaus 1.1.2025
(EUR  ALV 0 %)]]</f>
        <v>0</v>
      </c>
      <c r="P83" s="15"/>
      <c r="Q83" s="12"/>
      <c r="R83" s="12"/>
      <c r="S83" s="12"/>
      <c r="T83" s="13"/>
      <c r="U83" s="39">
        <f>MIN(Lääkkeet[[#This Row],[Velvoite 1.7.2025 (pakkauksia)]],Lääkkeet[[#This Row],[Suurimman alitusluvan mukainen velvoite
1.7.-31.12.2025 (pakkauksia)]],Lääkkeet[[#This Row],[Alin saldo 
1.7.-31.12.2025 (pakkauksia)]])*Lääkkeet[[#This Row],[Kirjanpitoarvo / pakkaus 1.7.2025
(EUR  ALV 0 %)]]</f>
        <v>0</v>
      </c>
      <c r="W83" s="49" t="str" cm="1">
        <f t="array" ref="W83">IFERROR(_xlfn.IFS(Lääkkeet[[#This Row],[Sitoutunut pääoma 
1.1.-30.6.2025 (EUR)]]&gt;0,"Täytetyt",Lääkkeet[[#This Row],[Sitoutunut pääoma 
1.7.-31.12.2025 (EUR)]]&gt;0,"Täytetyt"),"")</f>
        <v/>
      </c>
      <c r="X83" s="49"/>
      <c r="Y83" s="5">
        <f>Hakulomake!$B$29</f>
        <v>0</v>
      </c>
    </row>
    <row r="84" spans="1:25" x14ac:dyDescent="0.25">
      <c r="A84" s="6" t="s">
        <v>59</v>
      </c>
      <c r="B84" s="5">
        <f>Hakulomake!$B$17</f>
        <v>0</v>
      </c>
      <c r="C84" s="61">
        <v>1</v>
      </c>
      <c r="D84" s="5" t="s">
        <v>66</v>
      </c>
      <c r="E84" s="60" t="s">
        <v>251</v>
      </c>
      <c r="F84" s="5" t="s">
        <v>68</v>
      </c>
      <c r="G84" s="5" t="s">
        <v>252</v>
      </c>
      <c r="H84" s="5" t="s">
        <v>78</v>
      </c>
      <c r="I84" s="5" t="s">
        <v>65</v>
      </c>
      <c r="J84" s="61">
        <v>10</v>
      </c>
      <c r="K84" s="12"/>
      <c r="L84" s="12"/>
      <c r="M84" s="12"/>
      <c r="N84" s="13"/>
      <c r="O84" s="39">
        <f>MIN(Lääkkeet[[#This Row],[Velvoite 1.1.2025 (pakkauksia)]],Lääkkeet[[#This Row],[Suurimman alitusluvan mukainen velvoite 
1.1.-30.6.2025 (pakkauksia)]],Lääkkeet[[#This Row],[Alin saldo 
1.1.-30.6.2025 (pakkauksia)]])*Lääkkeet[[#This Row],[Kirjanpitoarvo / pakkaus 1.1.2025
(EUR  ALV 0 %)]]</f>
        <v>0</v>
      </c>
      <c r="P84" s="15"/>
      <c r="Q84" s="12"/>
      <c r="R84" s="12"/>
      <c r="S84" s="12"/>
      <c r="T84" s="13"/>
      <c r="U84" s="39">
        <f>MIN(Lääkkeet[[#This Row],[Velvoite 1.7.2025 (pakkauksia)]],Lääkkeet[[#This Row],[Suurimman alitusluvan mukainen velvoite
1.7.-31.12.2025 (pakkauksia)]],Lääkkeet[[#This Row],[Alin saldo 
1.7.-31.12.2025 (pakkauksia)]])*Lääkkeet[[#This Row],[Kirjanpitoarvo / pakkaus 1.7.2025
(EUR  ALV 0 %)]]</f>
        <v>0</v>
      </c>
      <c r="W84" s="49" t="str" cm="1">
        <f t="array" ref="W84">IFERROR(_xlfn.IFS(Lääkkeet[[#This Row],[Sitoutunut pääoma 
1.1.-30.6.2025 (EUR)]]&gt;0,"Täytetyt",Lääkkeet[[#This Row],[Sitoutunut pääoma 
1.7.-31.12.2025 (EUR)]]&gt;0,"Täytetyt"),"")</f>
        <v/>
      </c>
      <c r="X84" s="49"/>
      <c r="Y84" s="5">
        <f>Hakulomake!$B$29</f>
        <v>0</v>
      </c>
    </row>
    <row r="85" spans="1:25" x14ac:dyDescent="0.25">
      <c r="A85" s="6" t="s">
        <v>59</v>
      </c>
      <c r="B85" s="5">
        <f>Hakulomake!$B$17</f>
        <v>0</v>
      </c>
      <c r="C85" s="61">
        <v>1</v>
      </c>
      <c r="D85" s="5" t="s">
        <v>66</v>
      </c>
      <c r="E85" s="60" t="s">
        <v>253</v>
      </c>
      <c r="F85" s="5" t="s">
        <v>68</v>
      </c>
      <c r="G85" s="5" t="s">
        <v>252</v>
      </c>
      <c r="H85" s="5" t="s">
        <v>78</v>
      </c>
      <c r="I85" s="5" t="s">
        <v>65</v>
      </c>
      <c r="J85" s="61">
        <v>14</v>
      </c>
      <c r="K85" s="12"/>
      <c r="L85" s="12"/>
      <c r="M85" s="12"/>
      <c r="N85" s="13"/>
      <c r="O85" s="39">
        <f>MIN(Lääkkeet[[#This Row],[Velvoite 1.1.2025 (pakkauksia)]],Lääkkeet[[#This Row],[Suurimman alitusluvan mukainen velvoite 
1.1.-30.6.2025 (pakkauksia)]],Lääkkeet[[#This Row],[Alin saldo 
1.1.-30.6.2025 (pakkauksia)]])*Lääkkeet[[#This Row],[Kirjanpitoarvo / pakkaus 1.1.2025
(EUR  ALV 0 %)]]</f>
        <v>0</v>
      </c>
      <c r="P85" s="15"/>
      <c r="Q85" s="12"/>
      <c r="R85" s="12"/>
      <c r="S85" s="12"/>
      <c r="T85" s="13"/>
      <c r="U85" s="39">
        <f>MIN(Lääkkeet[[#This Row],[Velvoite 1.7.2025 (pakkauksia)]],Lääkkeet[[#This Row],[Suurimman alitusluvan mukainen velvoite
1.7.-31.12.2025 (pakkauksia)]],Lääkkeet[[#This Row],[Alin saldo 
1.7.-31.12.2025 (pakkauksia)]])*Lääkkeet[[#This Row],[Kirjanpitoarvo / pakkaus 1.7.2025
(EUR  ALV 0 %)]]</f>
        <v>0</v>
      </c>
      <c r="W85" s="49" t="str" cm="1">
        <f t="array" ref="W85">IFERROR(_xlfn.IFS(Lääkkeet[[#This Row],[Sitoutunut pääoma 
1.1.-30.6.2025 (EUR)]]&gt;0,"Täytetyt",Lääkkeet[[#This Row],[Sitoutunut pääoma 
1.7.-31.12.2025 (EUR)]]&gt;0,"Täytetyt"),"")</f>
        <v/>
      </c>
      <c r="X85" s="49"/>
      <c r="Y85" s="5">
        <f>Hakulomake!$B$29</f>
        <v>0</v>
      </c>
    </row>
    <row r="86" spans="1:25" x14ac:dyDescent="0.25">
      <c r="A86" s="6" t="s">
        <v>59</v>
      </c>
      <c r="B86" s="5">
        <f>Hakulomake!$B$17</f>
        <v>0</v>
      </c>
      <c r="C86" s="61">
        <v>1</v>
      </c>
      <c r="D86" s="5" t="s">
        <v>207</v>
      </c>
      <c r="E86" s="60" t="s">
        <v>254</v>
      </c>
      <c r="F86" s="5" t="s">
        <v>209</v>
      </c>
      <c r="G86" s="5" t="s">
        <v>255</v>
      </c>
      <c r="H86" s="5" t="s">
        <v>93</v>
      </c>
      <c r="I86" s="5" t="s">
        <v>211</v>
      </c>
      <c r="J86" s="61" t="s">
        <v>212</v>
      </c>
      <c r="K86" s="12"/>
      <c r="L86" s="12"/>
      <c r="M86" s="12"/>
      <c r="N86" s="13"/>
      <c r="O86" s="39">
        <f>MIN(Lääkkeet[[#This Row],[Velvoite 1.1.2025 (pakkauksia)]],Lääkkeet[[#This Row],[Suurimman alitusluvan mukainen velvoite 
1.1.-30.6.2025 (pakkauksia)]],Lääkkeet[[#This Row],[Alin saldo 
1.1.-30.6.2025 (pakkauksia)]])*Lääkkeet[[#This Row],[Kirjanpitoarvo / pakkaus 1.1.2025
(EUR  ALV 0 %)]]</f>
        <v>0</v>
      </c>
      <c r="P86" s="15"/>
      <c r="Q86" s="12"/>
      <c r="R86" s="12"/>
      <c r="S86" s="12"/>
      <c r="T86" s="13"/>
      <c r="U86" s="39">
        <f>MIN(Lääkkeet[[#This Row],[Velvoite 1.7.2025 (pakkauksia)]],Lääkkeet[[#This Row],[Suurimman alitusluvan mukainen velvoite
1.7.-31.12.2025 (pakkauksia)]],Lääkkeet[[#This Row],[Alin saldo 
1.7.-31.12.2025 (pakkauksia)]])*Lääkkeet[[#This Row],[Kirjanpitoarvo / pakkaus 1.7.2025
(EUR  ALV 0 %)]]</f>
        <v>0</v>
      </c>
      <c r="W86" s="49" t="str" cm="1">
        <f t="array" ref="W86">IFERROR(_xlfn.IFS(Lääkkeet[[#This Row],[Sitoutunut pääoma 
1.1.-30.6.2025 (EUR)]]&gt;0,"Täytetyt",Lääkkeet[[#This Row],[Sitoutunut pääoma 
1.7.-31.12.2025 (EUR)]]&gt;0,"Täytetyt"),"")</f>
        <v/>
      </c>
      <c r="X86" s="49"/>
      <c r="Y86" s="5">
        <f>Hakulomake!$B$29</f>
        <v>0</v>
      </c>
    </row>
    <row r="87" spans="1:25" x14ac:dyDescent="0.25">
      <c r="A87" s="6" t="s">
        <v>59</v>
      </c>
      <c r="B87" s="5">
        <f>Hakulomake!$B$17</f>
        <v>0</v>
      </c>
      <c r="C87" s="61">
        <v>1</v>
      </c>
      <c r="D87" s="5" t="s">
        <v>161</v>
      </c>
      <c r="E87" s="60" t="s">
        <v>256</v>
      </c>
      <c r="F87" s="5" t="s">
        <v>162</v>
      </c>
      <c r="G87" s="5" t="s">
        <v>257</v>
      </c>
      <c r="H87" s="5" t="s">
        <v>244</v>
      </c>
      <c r="I87" s="5" t="s">
        <v>133</v>
      </c>
      <c r="J87" s="61">
        <v>25</v>
      </c>
      <c r="K87" s="12"/>
      <c r="L87" s="12"/>
      <c r="M87" s="12"/>
      <c r="N87" s="13"/>
      <c r="O87" s="39">
        <f>MIN(Lääkkeet[[#This Row],[Velvoite 1.1.2025 (pakkauksia)]],Lääkkeet[[#This Row],[Suurimman alitusluvan mukainen velvoite 
1.1.-30.6.2025 (pakkauksia)]],Lääkkeet[[#This Row],[Alin saldo 
1.1.-30.6.2025 (pakkauksia)]])*Lääkkeet[[#This Row],[Kirjanpitoarvo / pakkaus 1.1.2025
(EUR  ALV 0 %)]]</f>
        <v>0</v>
      </c>
      <c r="P87" s="15"/>
      <c r="Q87" s="12"/>
      <c r="R87" s="12"/>
      <c r="S87" s="12"/>
      <c r="T87" s="13"/>
      <c r="U87" s="39">
        <f>MIN(Lääkkeet[[#This Row],[Velvoite 1.7.2025 (pakkauksia)]],Lääkkeet[[#This Row],[Suurimman alitusluvan mukainen velvoite
1.7.-31.12.2025 (pakkauksia)]],Lääkkeet[[#This Row],[Alin saldo 
1.7.-31.12.2025 (pakkauksia)]])*Lääkkeet[[#This Row],[Kirjanpitoarvo / pakkaus 1.7.2025
(EUR  ALV 0 %)]]</f>
        <v>0</v>
      </c>
      <c r="W87" s="49" t="str" cm="1">
        <f t="array" ref="W87">IFERROR(_xlfn.IFS(Lääkkeet[[#This Row],[Sitoutunut pääoma 
1.1.-30.6.2025 (EUR)]]&gt;0,"Täytetyt",Lääkkeet[[#This Row],[Sitoutunut pääoma 
1.7.-31.12.2025 (EUR)]]&gt;0,"Täytetyt"),"")</f>
        <v/>
      </c>
      <c r="X87" s="49"/>
      <c r="Y87" s="5">
        <f>Hakulomake!$B$29</f>
        <v>0</v>
      </c>
    </row>
    <row r="88" spans="1:25" x14ac:dyDescent="0.25">
      <c r="A88" s="6" t="s">
        <v>59</v>
      </c>
      <c r="B88" s="5">
        <f>Hakulomake!$B$17</f>
        <v>0</v>
      </c>
      <c r="C88" s="61">
        <v>1</v>
      </c>
      <c r="D88" s="5" t="s">
        <v>60</v>
      </c>
      <c r="E88" s="60" t="s">
        <v>258</v>
      </c>
      <c r="F88" s="5" t="s">
        <v>62</v>
      </c>
      <c r="G88" s="5" t="s">
        <v>259</v>
      </c>
      <c r="H88" s="5" t="s">
        <v>64</v>
      </c>
      <c r="I88" s="5" t="s">
        <v>133</v>
      </c>
      <c r="J88" s="61">
        <v>14</v>
      </c>
      <c r="K88" s="12"/>
      <c r="L88" s="12"/>
      <c r="M88" s="12"/>
      <c r="N88" s="13"/>
      <c r="O88" s="39">
        <f>MIN(Lääkkeet[[#This Row],[Velvoite 1.1.2025 (pakkauksia)]],Lääkkeet[[#This Row],[Suurimman alitusluvan mukainen velvoite 
1.1.-30.6.2025 (pakkauksia)]],Lääkkeet[[#This Row],[Alin saldo 
1.1.-30.6.2025 (pakkauksia)]])*Lääkkeet[[#This Row],[Kirjanpitoarvo / pakkaus 1.1.2025
(EUR  ALV 0 %)]]</f>
        <v>0</v>
      </c>
      <c r="P88" s="15"/>
      <c r="Q88" s="12"/>
      <c r="R88" s="12"/>
      <c r="S88" s="12"/>
      <c r="T88" s="13"/>
      <c r="U88" s="39">
        <f>MIN(Lääkkeet[[#This Row],[Velvoite 1.7.2025 (pakkauksia)]],Lääkkeet[[#This Row],[Suurimman alitusluvan mukainen velvoite
1.7.-31.12.2025 (pakkauksia)]],Lääkkeet[[#This Row],[Alin saldo 
1.7.-31.12.2025 (pakkauksia)]])*Lääkkeet[[#This Row],[Kirjanpitoarvo / pakkaus 1.7.2025
(EUR  ALV 0 %)]]</f>
        <v>0</v>
      </c>
      <c r="W88" s="49" t="str" cm="1">
        <f t="array" ref="W88">IFERROR(_xlfn.IFS(Lääkkeet[[#This Row],[Sitoutunut pääoma 
1.1.-30.6.2025 (EUR)]]&gt;0,"Täytetyt",Lääkkeet[[#This Row],[Sitoutunut pääoma 
1.7.-31.12.2025 (EUR)]]&gt;0,"Täytetyt"),"")</f>
        <v/>
      </c>
      <c r="X88" s="49"/>
      <c r="Y88" s="5">
        <f>Hakulomake!$B$29</f>
        <v>0</v>
      </c>
    </row>
    <row r="89" spans="1:25" x14ac:dyDescent="0.25">
      <c r="A89" s="6" t="s">
        <v>59</v>
      </c>
      <c r="B89" s="5">
        <f>Hakulomake!$B$17</f>
        <v>0</v>
      </c>
      <c r="C89" s="61">
        <v>1</v>
      </c>
      <c r="D89" s="5" t="s">
        <v>166</v>
      </c>
      <c r="E89" s="60" t="s">
        <v>260</v>
      </c>
      <c r="F89" s="5" t="s">
        <v>168</v>
      </c>
      <c r="G89" s="5" t="s">
        <v>261</v>
      </c>
      <c r="H89" s="5" t="s">
        <v>196</v>
      </c>
      <c r="I89" s="5" t="s">
        <v>197</v>
      </c>
      <c r="J89" s="61" t="s">
        <v>262</v>
      </c>
      <c r="K89" s="12"/>
      <c r="L89" s="12"/>
      <c r="M89" s="12"/>
      <c r="N89" s="13"/>
      <c r="O89" s="39">
        <f>MIN(Lääkkeet[[#This Row],[Velvoite 1.1.2025 (pakkauksia)]],Lääkkeet[[#This Row],[Suurimman alitusluvan mukainen velvoite 
1.1.-30.6.2025 (pakkauksia)]],Lääkkeet[[#This Row],[Alin saldo 
1.1.-30.6.2025 (pakkauksia)]])*Lääkkeet[[#This Row],[Kirjanpitoarvo / pakkaus 1.1.2025
(EUR  ALV 0 %)]]</f>
        <v>0</v>
      </c>
      <c r="P89" s="15"/>
      <c r="Q89" s="12"/>
      <c r="R89" s="12"/>
      <c r="S89" s="12"/>
      <c r="T89" s="13"/>
      <c r="U89" s="39">
        <f>MIN(Lääkkeet[[#This Row],[Velvoite 1.7.2025 (pakkauksia)]],Lääkkeet[[#This Row],[Suurimman alitusluvan mukainen velvoite
1.7.-31.12.2025 (pakkauksia)]],Lääkkeet[[#This Row],[Alin saldo 
1.7.-31.12.2025 (pakkauksia)]])*Lääkkeet[[#This Row],[Kirjanpitoarvo / pakkaus 1.7.2025
(EUR  ALV 0 %)]]</f>
        <v>0</v>
      </c>
      <c r="W89" s="49" t="str" cm="1">
        <f t="array" ref="W89">IFERROR(_xlfn.IFS(Lääkkeet[[#This Row],[Sitoutunut pääoma 
1.1.-30.6.2025 (EUR)]]&gt;0,"Täytetyt",Lääkkeet[[#This Row],[Sitoutunut pääoma 
1.7.-31.12.2025 (EUR)]]&gt;0,"Täytetyt"),"")</f>
        <v/>
      </c>
      <c r="X89" s="49"/>
      <c r="Y89" s="5">
        <f>Hakulomake!$B$29</f>
        <v>0</v>
      </c>
    </row>
    <row r="90" spans="1:25" x14ac:dyDescent="0.25">
      <c r="A90" s="6" t="s">
        <v>59</v>
      </c>
      <c r="B90" s="5">
        <f>Hakulomake!$B$17</f>
        <v>0</v>
      </c>
      <c r="C90" s="61">
        <v>1</v>
      </c>
      <c r="D90" s="5" t="s">
        <v>166</v>
      </c>
      <c r="E90" s="60" t="s">
        <v>263</v>
      </c>
      <c r="F90" s="5" t="s">
        <v>168</v>
      </c>
      <c r="G90" s="5" t="s">
        <v>261</v>
      </c>
      <c r="H90" s="5" t="s">
        <v>196</v>
      </c>
      <c r="I90" s="5" t="s">
        <v>197</v>
      </c>
      <c r="J90" s="61" t="s">
        <v>250</v>
      </c>
      <c r="K90" s="12"/>
      <c r="L90" s="12"/>
      <c r="M90" s="12"/>
      <c r="N90" s="13"/>
      <c r="O90" s="39">
        <f>MIN(Lääkkeet[[#This Row],[Velvoite 1.1.2025 (pakkauksia)]],Lääkkeet[[#This Row],[Suurimman alitusluvan mukainen velvoite 
1.1.-30.6.2025 (pakkauksia)]],Lääkkeet[[#This Row],[Alin saldo 
1.1.-30.6.2025 (pakkauksia)]])*Lääkkeet[[#This Row],[Kirjanpitoarvo / pakkaus 1.1.2025
(EUR  ALV 0 %)]]</f>
        <v>0</v>
      </c>
      <c r="P90" s="15"/>
      <c r="Q90" s="12"/>
      <c r="R90" s="12"/>
      <c r="S90" s="12"/>
      <c r="T90" s="13"/>
      <c r="U90" s="39">
        <f>MIN(Lääkkeet[[#This Row],[Velvoite 1.7.2025 (pakkauksia)]],Lääkkeet[[#This Row],[Suurimman alitusluvan mukainen velvoite
1.7.-31.12.2025 (pakkauksia)]],Lääkkeet[[#This Row],[Alin saldo 
1.7.-31.12.2025 (pakkauksia)]])*Lääkkeet[[#This Row],[Kirjanpitoarvo / pakkaus 1.7.2025
(EUR  ALV 0 %)]]</f>
        <v>0</v>
      </c>
      <c r="W90" s="49" t="str" cm="1">
        <f t="array" ref="W90">IFERROR(_xlfn.IFS(Lääkkeet[[#This Row],[Sitoutunut pääoma 
1.1.-30.6.2025 (EUR)]]&gt;0,"Täytetyt",Lääkkeet[[#This Row],[Sitoutunut pääoma 
1.7.-31.12.2025 (EUR)]]&gt;0,"Täytetyt"),"")</f>
        <v/>
      </c>
      <c r="X90" s="49"/>
      <c r="Y90" s="5">
        <f>Hakulomake!$B$29</f>
        <v>0</v>
      </c>
    </row>
    <row r="91" spans="1:25" x14ac:dyDescent="0.25">
      <c r="A91" s="6" t="s">
        <v>59</v>
      </c>
      <c r="B91" s="5">
        <f>Hakulomake!$B$17</f>
        <v>0</v>
      </c>
      <c r="C91" s="61">
        <v>1</v>
      </c>
      <c r="D91" s="5" t="s">
        <v>239</v>
      </c>
      <c r="E91" s="60" t="s">
        <v>264</v>
      </c>
      <c r="F91" s="5" t="s">
        <v>241</v>
      </c>
      <c r="G91" s="5" t="s">
        <v>265</v>
      </c>
      <c r="H91" s="5" t="s">
        <v>93</v>
      </c>
      <c r="I91" s="5" t="s">
        <v>65</v>
      </c>
      <c r="J91" s="61">
        <v>7</v>
      </c>
      <c r="K91" s="12"/>
      <c r="L91" s="12"/>
      <c r="M91" s="12"/>
      <c r="N91" s="13"/>
      <c r="O91" s="39">
        <f>MIN(Lääkkeet[[#This Row],[Velvoite 1.1.2025 (pakkauksia)]],Lääkkeet[[#This Row],[Suurimman alitusluvan mukainen velvoite 
1.1.-30.6.2025 (pakkauksia)]],Lääkkeet[[#This Row],[Alin saldo 
1.1.-30.6.2025 (pakkauksia)]])*Lääkkeet[[#This Row],[Kirjanpitoarvo / pakkaus 1.1.2025
(EUR  ALV 0 %)]]</f>
        <v>0</v>
      </c>
      <c r="P91" s="15"/>
      <c r="Q91" s="12"/>
      <c r="R91" s="12"/>
      <c r="S91" s="12"/>
      <c r="T91" s="13"/>
      <c r="U91" s="39">
        <f>MIN(Lääkkeet[[#This Row],[Velvoite 1.7.2025 (pakkauksia)]],Lääkkeet[[#This Row],[Suurimman alitusluvan mukainen velvoite
1.7.-31.12.2025 (pakkauksia)]],Lääkkeet[[#This Row],[Alin saldo 
1.7.-31.12.2025 (pakkauksia)]])*Lääkkeet[[#This Row],[Kirjanpitoarvo / pakkaus 1.7.2025
(EUR  ALV 0 %)]]</f>
        <v>0</v>
      </c>
      <c r="W91" s="49" t="str" cm="1">
        <f t="array" ref="W91">IFERROR(_xlfn.IFS(Lääkkeet[[#This Row],[Sitoutunut pääoma 
1.1.-30.6.2025 (EUR)]]&gt;0,"Täytetyt",Lääkkeet[[#This Row],[Sitoutunut pääoma 
1.7.-31.12.2025 (EUR)]]&gt;0,"Täytetyt"),"")</f>
        <v/>
      </c>
      <c r="X91" s="49"/>
      <c r="Y91" s="5">
        <f>Hakulomake!$B$29</f>
        <v>0</v>
      </c>
    </row>
    <row r="92" spans="1:25" x14ac:dyDescent="0.25">
      <c r="A92" s="6" t="s">
        <v>59</v>
      </c>
      <c r="B92" s="5">
        <f>Hakulomake!$B$17</f>
        <v>0</v>
      </c>
      <c r="C92" s="61">
        <v>1</v>
      </c>
      <c r="D92" s="5" t="s">
        <v>245</v>
      </c>
      <c r="E92" s="60" t="s">
        <v>266</v>
      </c>
      <c r="F92" s="5" t="s">
        <v>247</v>
      </c>
      <c r="G92" s="5" t="s">
        <v>248</v>
      </c>
      <c r="H92" s="5" t="s">
        <v>267</v>
      </c>
      <c r="I92" s="5" t="s">
        <v>171</v>
      </c>
      <c r="J92" s="61">
        <v>10</v>
      </c>
      <c r="K92" s="12"/>
      <c r="L92" s="12"/>
      <c r="M92" s="12"/>
      <c r="N92" s="13"/>
      <c r="O92" s="39">
        <f>MIN(Lääkkeet[[#This Row],[Velvoite 1.1.2025 (pakkauksia)]],Lääkkeet[[#This Row],[Suurimman alitusluvan mukainen velvoite 
1.1.-30.6.2025 (pakkauksia)]],Lääkkeet[[#This Row],[Alin saldo 
1.1.-30.6.2025 (pakkauksia)]])*Lääkkeet[[#This Row],[Kirjanpitoarvo / pakkaus 1.1.2025
(EUR  ALV 0 %)]]</f>
        <v>0</v>
      </c>
      <c r="P92" s="15"/>
      <c r="Q92" s="12"/>
      <c r="R92" s="12"/>
      <c r="S92" s="12"/>
      <c r="T92" s="13"/>
      <c r="U92" s="39">
        <f>MIN(Lääkkeet[[#This Row],[Velvoite 1.7.2025 (pakkauksia)]],Lääkkeet[[#This Row],[Suurimman alitusluvan mukainen velvoite
1.7.-31.12.2025 (pakkauksia)]],Lääkkeet[[#This Row],[Alin saldo 
1.7.-31.12.2025 (pakkauksia)]])*Lääkkeet[[#This Row],[Kirjanpitoarvo / pakkaus 1.7.2025
(EUR  ALV 0 %)]]</f>
        <v>0</v>
      </c>
      <c r="W92" s="49" t="str" cm="1">
        <f t="array" ref="W92">IFERROR(_xlfn.IFS(Lääkkeet[[#This Row],[Sitoutunut pääoma 
1.1.-30.6.2025 (EUR)]]&gt;0,"Täytetyt",Lääkkeet[[#This Row],[Sitoutunut pääoma 
1.7.-31.12.2025 (EUR)]]&gt;0,"Täytetyt"),"")</f>
        <v/>
      </c>
      <c r="X92" s="49"/>
      <c r="Y92" s="5">
        <f>Hakulomake!$B$29</f>
        <v>0</v>
      </c>
    </row>
    <row r="93" spans="1:25" x14ac:dyDescent="0.25">
      <c r="A93" s="6" t="s">
        <v>59</v>
      </c>
      <c r="B93" s="5">
        <f>Hakulomake!$B$17</f>
        <v>0</v>
      </c>
      <c r="C93" s="61">
        <v>1</v>
      </c>
      <c r="D93" s="5" t="s">
        <v>245</v>
      </c>
      <c r="E93" s="60" t="s">
        <v>268</v>
      </c>
      <c r="F93" s="5" t="s">
        <v>247</v>
      </c>
      <c r="G93" s="5" t="s">
        <v>248</v>
      </c>
      <c r="H93" s="5" t="s">
        <v>269</v>
      </c>
      <c r="I93" s="5" t="s">
        <v>171</v>
      </c>
      <c r="J93" s="61">
        <v>10</v>
      </c>
      <c r="K93" s="12"/>
      <c r="L93" s="12"/>
      <c r="M93" s="12"/>
      <c r="N93" s="13"/>
      <c r="O93" s="39">
        <f>MIN(Lääkkeet[[#This Row],[Velvoite 1.1.2025 (pakkauksia)]],Lääkkeet[[#This Row],[Suurimman alitusluvan mukainen velvoite 
1.1.-30.6.2025 (pakkauksia)]],Lääkkeet[[#This Row],[Alin saldo 
1.1.-30.6.2025 (pakkauksia)]])*Lääkkeet[[#This Row],[Kirjanpitoarvo / pakkaus 1.1.2025
(EUR  ALV 0 %)]]</f>
        <v>0</v>
      </c>
      <c r="P93" s="15"/>
      <c r="Q93" s="12"/>
      <c r="R93" s="12"/>
      <c r="S93" s="12"/>
      <c r="T93" s="13"/>
      <c r="U93" s="39">
        <f>MIN(Lääkkeet[[#This Row],[Velvoite 1.7.2025 (pakkauksia)]],Lääkkeet[[#This Row],[Suurimman alitusluvan mukainen velvoite
1.7.-31.12.2025 (pakkauksia)]],Lääkkeet[[#This Row],[Alin saldo 
1.7.-31.12.2025 (pakkauksia)]])*Lääkkeet[[#This Row],[Kirjanpitoarvo / pakkaus 1.7.2025
(EUR  ALV 0 %)]]</f>
        <v>0</v>
      </c>
      <c r="W93" s="49" t="str" cm="1">
        <f t="array" ref="W93">IFERROR(_xlfn.IFS(Lääkkeet[[#This Row],[Sitoutunut pääoma 
1.1.-30.6.2025 (EUR)]]&gt;0,"Täytetyt",Lääkkeet[[#This Row],[Sitoutunut pääoma 
1.7.-31.12.2025 (EUR)]]&gt;0,"Täytetyt"),"")</f>
        <v/>
      </c>
      <c r="X93" s="49"/>
      <c r="Y93" s="5">
        <f>Hakulomake!$B$29</f>
        <v>0</v>
      </c>
    </row>
    <row r="94" spans="1:25" x14ac:dyDescent="0.25">
      <c r="A94" s="6" t="s">
        <v>59</v>
      </c>
      <c r="B94" s="5">
        <f>Hakulomake!$B$17</f>
        <v>0</v>
      </c>
      <c r="C94" s="61">
        <v>1</v>
      </c>
      <c r="D94" s="5" t="s">
        <v>134</v>
      </c>
      <c r="E94" s="60" t="s">
        <v>270</v>
      </c>
      <c r="F94" s="5" t="s">
        <v>136</v>
      </c>
      <c r="G94" s="5" t="s">
        <v>271</v>
      </c>
      <c r="H94" s="5" t="s">
        <v>196</v>
      </c>
      <c r="I94" s="5" t="s">
        <v>197</v>
      </c>
      <c r="J94" s="61" t="s">
        <v>262</v>
      </c>
      <c r="K94" s="12"/>
      <c r="L94" s="12"/>
      <c r="M94" s="12"/>
      <c r="N94" s="13"/>
      <c r="O94" s="39">
        <f>MIN(Lääkkeet[[#This Row],[Velvoite 1.1.2025 (pakkauksia)]],Lääkkeet[[#This Row],[Suurimman alitusluvan mukainen velvoite 
1.1.-30.6.2025 (pakkauksia)]],Lääkkeet[[#This Row],[Alin saldo 
1.1.-30.6.2025 (pakkauksia)]])*Lääkkeet[[#This Row],[Kirjanpitoarvo / pakkaus 1.1.2025
(EUR  ALV 0 %)]]</f>
        <v>0</v>
      </c>
      <c r="P94" s="15"/>
      <c r="Q94" s="12"/>
      <c r="R94" s="12"/>
      <c r="S94" s="12"/>
      <c r="T94" s="13"/>
      <c r="U94" s="39">
        <f>MIN(Lääkkeet[[#This Row],[Velvoite 1.7.2025 (pakkauksia)]],Lääkkeet[[#This Row],[Suurimman alitusluvan mukainen velvoite
1.7.-31.12.2025 (pakkauksia)]],Lääkkeet[[#This Row],[Alin saldo 
1.7.-31.12.2025 (pakkauksia)]])*Lääkkeet[[#This Row],[Kirjanpitoarvo / pakkaus 1.7.2025
(EUR  ALV 0 %)]]</f>
        <v>0</v>
      </c>
      <c r="W94" s="49" t="str" cm="1">
        <f t="array" ref="W94">IFERROR(_xlfn.IFS(Lääkkeet[[#This Row],[Sitoutunut pääoma 
1.1.-30.6.2025 (EUR)]]&gt;0,"Täytetyt",Lääkkeet[[#This Row],[Sitoutunut pääoma 
1.7.-31.12.2025 (EUR)]]&gt;0,"Täytetyt"),"")</f>
        <v/>
      </c>
      <c r="X94" s="49"/>
      <c r="Y94" s="5">
        <f>Hakulomake!$B$29</f>
        <v>0</v>
      </c>
    </row>
    <row r="95" spans="1:25" x14ac:dyDescent="0.25">
      <c r="A95" s="6" t="s">
        <v>59</v>
      </c>
      <c r="B95" s="5">
        <f>Hakulomake!$B$17</f>
        <v>0</v>
      </c>
      <c r="C95" s="61">
        <v>1</v>
      </c>
      <c r="D95" s="5" t="s">
        <v>161</v>
      </c>
      <c r="E95" s="60" t="s">
        <v>272</v>
      </c>
      <c r="F95" s="5" t="s">
        <v>162</v>
      </c>
      <c r="G95" s="5" t="s">
        <v>273</v>
      </c>
      <c r="H95" s="5" t="s">
        <v>244</v>
      </c>
      <c r="I95" s="5" t="s">
        <v>133</v>
      </c>
      <c r="J95" s="61">
        <v>25</v>
      </c>
      <c r="K95" s="12"/>
      <c r="L95" s="12"/>
      <c r="M95" s="12"/>
      <c r="N95" s="13"/>
      <c r="O95" s="39">
        <f>MIN(Lääkkeet[[#This Row],[Velvoite 1.1.2025 (pakkauksia)]],Lääkkeet[[#This Row],[Suurimman alitusluvan mukainen velvoite 
1.1.-30.6.2025 (pakkauksia)]],Lääkkeet[[#This Row],[Alin saldo 
1.1.-30.6.2025 (pakkauksia)]])*Lääkkeet[[#This Row],[Kirjanpitoarvo / pakkaus 1.1.2025
(EUR  ALV 0 %)]]</f>
        <v>0</v>
      </c>
      <c r="P95" s="15"/>
      <c r="Q95" s="12"/>
      <c r="R95" s="12"/>
      <c r="S95" s="12"/>
      <c r="T95" s="13"/>
      <c r="U95" s="39">
        <f>MIN(Lääkkeet[[#This Row],[Velvoite 1.7.2025 (pakkauksia)]],Lääkkeet[[#This Row],[Suurimman alitusluvan mukainen velvoite
1.7.-31.12.2025 (pakkauksia)]],Lääkkeet[[#This Row],[Alin saldo 
1.7.-31.12.2025 (pakkauksia)]])*Lääkkeet[[#This Row],[Kirjanpitoarvo / pakkaus 1.7.2025
(EUR  ALV 0 %)]]</f>
        <v>0</v>
      </c>
      <c r="W95" s="49" t="str" cm="1">
        <f t="array" ref="W95">IFERROR(_xlfn.IFS(Lääkkeet[[#This Row],[Sitoutunut pääoma 
1.1.-30.6.2025 (EUR)]]&gt;0,"Täytetyt",Lääkkeet[[#This Row],[Sitoutunut pääoma 
1.7.-31.12.2025 (EUR)]]&gt;0,"Täytetyt"),"")</f>
        <v/>
      </c>
      <c r="X95" s="49"/>
      <c r="Y95" s="5">
        <f>Hakulomake!$B$29</f>
        <v>0</v>
      </c>
    </row>
    <row r="96" spans="1:25" x14ac:dyDescent="0.25">
      <c r="A96" s="6" t="s">
        <v>59</v>
      </c>
      <c r="B96" s="5">
        <f>Hakulomake!$B$17</f>
        <v>0</v>
      </c>
      <c r="C96" s="61">
        <v>1</v>
      </c>
      <c r="D96" s="5" t="s">
        <v>134</v>
      </c>
      <c r="E96" s="60" t="s">
        <v>274</v>
      </c>
      <c r="F96" s="5" t="s">
        <v>136</v>
      </c>
      <c r="G96" s="5" t="s">
        <v>275</v>
      </c>
      <c r="H96" s="5" t="s">
        <v>93</v>
      </c>
      <c r="I96" s="5" t="s">
        <v>65</v>
      </c>
      <c r="J96" s="61">
        <v>20</v>
      </c>
      <c r="K96" s="12"/>
      <c r="L96" s="12"/>
      <c r="M96" s="12"/>
      <c r="N96" s="13"/>
      <c r="O96" s="39">
        <f>MIN(Lääkkeet[[#This Row],[Velvoite 1.1.2025 (pakkauksia)]],Lääkkeet[[#This Row],[Suurimman alitusluvan mukainen velvoite 
1.1.-30.6.2025 (pakkauksia)]],Lääkkeet[[#This Row],[Alin saldo 
1.1.-30.6.2025 (pakkauksia)]])*Lääkkeet[[#This Row],[Kirjanpitoarvo / pakkaus 1.1.2025
(EUR  ALV 0 %)]]</f>
        <v>0</v>
      </c>
      <c r="P96" s="15"/>
      <c r="Q96" s="12"/>
      <c r="R96" s="12"/>
      <c r="S96" s="12"/>
      <c r="T96" s="13"/>
      <c r="U96" s="39">
        <f>MIN(Lääkkeet[[#This Row],[Velvoite 1.7.2025 (pakkauksia)]],Lääkkeet[[#This Row],[Suurimman alitusluvan mukainen velvoite
1.7.-31.12.2025 (pakkauksia)]],Lääkkeet[[#This Row],[Alin saldo 
1.7.-31.12.2025 (pakkauksia)]])*Lääkkeet[[#This Row],[Kirjanpitoarvo / pakkaus 1.7.2025
(EUR  ALV 0 %)]]</f>
        <v>0</v>
      </c>
      <c r="W96" s="49" t="str" cm="1">
        <f t="array" ref="W96">IFERROR(_xlfn.IFS(Lääkkeet[[#This Row],[Sitoutunut pääoma 
1.1.-30.6.2025 (EUR)]]&gt;0,"Täytetyt",Lääkkeet[[#This Row],[Sitoutunut pääoma 
1.7.-31.12.2025 (EUR)]]&gt;0,"Täytetyt"),"")</f>
        <v/>
      </c>
      <c r="X96" s="49"/>
      <c r="Y96" s="5">
        <f>Hakulomake!$B$29</f>
        <v>0</v>
      </c>
    </row>
    <row r="97" spans="1:25" x14ac:dyDescent="0.25">
      <c r="A97" s="6" t="s">
        <v>59</v>
      </c>
      <c r="B97" s="5">
        <f>Hakulomake!$B$17</f>
        <v>0</v>
      </c>
      <c r="C97" s="61">
        <v>1</v>
      </c>
      <c r="D97" s="5" t="s">
        <v>276</v>
      </c>
      <c r="E97" s="60" t="s">
        <v>277</v>
      </c>
      <c r="F97" s="5" t="s">
        <v>278</v>
      </c>
      <c r="G97" s="5" t="s">
        <v>279</v>
      </c>
      <c r="H97" s="5" t="s">
        <v>280</v>
      </c>
      <c r="I97" s="5" t="s">
        <v>164</v>
      </c>
      <c r="J97" s="61">
        <v>5</v>
      </c>
      <c r="K97" s="12"/>
      <c r="L97" s="12"/>
      <c r="M97" s="12"/>
      <c r="N97" s="13"/>
      <c r="O97" s="39">
        <f>MIN(Lääkkeet[[#This Row],[Velvoite 1.1.2025 (pakkauksia)]],Lääkkeet[[#This Row],[Suurimman alitusluvan mukainen velvoite 
1.1.-30.6.2025 (pakkauksia)]],Lääkkeet[[#This Row],[Alin saldo 
1.1.-30.6.2025 (pakkauksia)]])*Lääkkeet[[#This Row],[Kirjanpitoarvo / pakkaus 1.1.2025
(EUR  ALV 0 %)]]</f>
        <v>0</v>
      </c>
      <c r="P97" s="15"/>
      <c r="Q97" s="12"/>
      <c r="R97" s="12"/>
      <c r="S97" s="12"/>
      <c r="T97" s="13"/>
      <c r="U97" s="39">
        <f>MIN(Lääkkeet[[#This Row],[Velvoite 1.7.2025 (pakkauksia)]],Lääkkeet[[#This Row],[Suurimman alitusluvan mukainen velvoite
1.7.-31.12.2025 (pakkauksia)]],Lääkkeet[[#This Row],[Alin saldo 
1.7.-31.12.2025 (pakkauksia)]])*Lääkkeet[[#This Row],[Kirjanpitoarvo / pakkaus 1.7.2025
(EUR  ALV 0 %)]]</f>
        <v>0</v>
      </c>
      <c r="W97" s="49" t="str" cm="1">
        <f t="array" ref="W97">IFERROR(_xlfn.IFS(Lääkkeet[[#This Row],[Sitoutunut pääoma 
1.1.-30.6.2025 (EUR)]]&gt;0,"Täytetyt",Lääkkeet[[#This Row],[Sitoutunut pääoma 
1.7.-31.12.2025 (EUR)]]&gt;0,"Täytetyt"),"")</f>
        <v/>
      </c>
      <c r="X97" s="49"/>
      <c r="Y97" s="5">
        <f>Hakulomake!$B$29</f>
        <v>0</v>
      </c>
    </row>
    <row r="98" spans="1:25" x14ac:dyDescent="0.25">
      <c r="A98" s="6" t="s">
        <v>59</v>
      </c>
      <c r="B98" s="5">
        <f>Hakulomake!$B$17</f>
        <v>0</v>
      </c>
      <c r="C98" s="61">
        <v>1</v>
      </c>
      <c r="D98" s="5" t="s">
        <v>134</v>
      </c>
      <c r="E98" s="60" t="s">
        <v>281</v>
      </c>
      <c r="F98" s="5" t="s">
        <v>136</v>
      </c>
      <c r="G98" s="5" t="s">
        <v>275</v>
      </c>
      <c r="H98" s="5" t="s">
        <v>93</v>
      </c>
      <c r="I98" s="5" t="s">
        <v>65</v>
      </c>
      <c r="J98" s="61">
        <v>10</v>
      </c>
      <c r="K98" s="12"/>
      <c r="L98" s="12"/>
      <c r="M98" s="12"/>
      <c r="N98" s="13"/>
      <c r="O98" s="39">
        <f>MIN(Lääkkeet[[#This Row],[Velvoite 1.1.2025 (pakkauksia)]],Lääkkeet[[#This Row],[Suurimman alitusluvan mukainen velvoite 
1.1.-30.6.2025 (pakkauksia)]],Lääkkeet[[#This Row],[Alin saldo 
1.1.-30.6.2025 (pakkauksia)]])*Lääkkeet[[#This Row],[Kirjanpitoarvo / pakkaus 1.1.2025
(EUR  ALV 0 %)]]</f>
        <v>0</v>
      </c>
      <c r="P98" s="15"/>
      <c r="Q98" s="12"/>
      <c r="R98" s="12"/>
      <c r="S98" s="12"/>
      <c r="T98" s="13"/>
      <c r="U98" s="39">
        <f>MIN(Lääkkeet[[#This Row],[Velvoite 1.7.2025 (pakkauksia)]],Lääkkeet[[#This Row],[Suurimman alitusluvan mukainen velvoite
1.7.-31.12.2025 (pakkauksia)]],Lääkkeet[[#This Row],[Alin saldo 
1.7.-31.12.2025 (pakkauksia)]])*Lääkkeet[[#This Row],[Kirjanpitoarvo / pakkaus 1.7.2025
(EUR  ALV 0 %)]]</f>
        <v>0</v>
      </c>
      <c r="W98" s="49" t="str" cm="1">
        <f t="array" ref="W98">IFERROR(_xlfn.IFS(Lääkkeet[[#This Row],[Sitoutunut pääoma 
1.1.-30.6.2025 (EUR)]]&gt;0,"Täytetyt",Lääkkeet[[#This Row],[Sitoutunut pääoma 
1.7.-31.12.2025 (EUR)]]&gt;0,"Täytetyt"),"")</f>
        <v/>
      </c>
      <c r="X98" s="49"/>
      <c r="Y98" s="5">
        <f>Hakulomake!$B$29</f>
        <v>0</v>
      </c>
    </row>
    <row r="99" spans="1:25" x14ac:dyDescent="0.25">
      <c r="A99" s="6" t="s">
        <v>59</v>
      </c>
      <c r="B99" s="5">
        <f>Hakulomake!$B$17</f>
        <v>0</v>
      </c>
      <c r="C99" s="61">
        <v>1</v>
      </c>
      <c r="D99" s="5" t="s">
        <v>282</v>
      </c>
      <c r="E99" s="60" t="s">
        <v>283</v>
      </c>
      <c r="F99" s="5" t="s">
        <v>284</v>
      </c>
      <c r="G99" s="5" t="s">
        <v>285</v>
      </c>
      <c r="H99" s="5" t="s">
        <v>286</v>
      </c>
      <c r="I99" s="5" t="s">
        <v>164</v>
      </c>
      <c r="J99" s="61" t="s">
        <v>287</v>
      </c>
      <c r="K99" s="12"/>
      <c r="L99" s="12"/>
      <c r="M99" s="12"/>
      <c r="N99" s="13"/>
      <c r="O99" s="39">
        <f>MIN(Lääkkeet[[#This Row],[Velvoite 1.1.2025 (pakkauksia)]],Lääkkeet[[#This Row],[Suurimman alitusluvan mukainen velvoite 
1.1.-30.6.2025 (pakkauksia)]],Lääkkeet[[#This Row],[Alin saldo 
1.1.-30.6.2025 (pakkauksia)]])*Lääkkeet[[#This Row],[Kirjanpitoarvo / pakkaus 1.1.2025
(EUR  ALV 0 %)]]</f>
        <v>0</v>
      </c>
      <c r="P99" s="15"/>
      <c r="Q99" s="12"/>
      <c r="R99" s="12"/>
      <c r="S99" s="12"/>
      <c r="T99" s="13"/>
      <c r="U99" s="39">
        <f>MIN(Lääkkeet[[#This Row],[Velvoite 1.7.2025 (pakkauksia)]],Lääkkeet[[#This Row],[Suurimman alitusluvan mukainen velvoite
1.7.-31.12.2025 (pakkauksia)]],Lääkkeet[[#This Row],[Alin saldo 
1.7.-31.12.2025 (pakkauksia)]])*Lääkkeet[[#This Row],[Kirjanpitoarvo / pakkaus 1.7.2025
(EUR  ALV 0 %)]]</f>
        <v>0</v>
      </c>
      <c r="W99" s="49" t="str" cm="1">
        <f t="array" ref="W99">IFERROR(_xlfn.IFS(Lääkkeet[[#This Row],[Sitoutunut pääoma 
1.1.-30.6.2025 (EUR)]]&gt;0,"Täytetyt",Lääkkeet[[#This Row],[Sitoutunut pääoma 
1.7.-31.12.2025 (EUR)]]&gt;0,"Täytetyt"),"")</f>
        <v/>
      </c>
      <c r="X99" s="49"/>
      <c r="Y99" s="5">
        <f>Hakulomake!$B$29</f>
        <v>0</v>
      </c>
    </row>
    <row r="100" spans="1:25" x14ac:dyDescent="0.25">
      <c r="A100" s="6" t="s">
        <v>59</v>
      </c>
      <c r="B100" s="5">
        <f>Hakulomake!$B$17</f>
        <v>0</v>
      </c>
      <c r="C100" s="61">
        <v>1</v>
      </c>
      <c r="D100" s="5" t="s">
        <v>282</v>
      </c>
      <c r="E100" s="60" t="s">
        <v>288</v>
      </c>
      <c r="F100" s="5" t="s">
        <v>284</v>
      </c>
      <c r="G100" s="5" t="s">
        <v>285</v>
      </c>
      <c r="H100" s="5" t="s">
        <v>215</v>
      </c>
      <c r="I100" s="5" t="s">
        <v>211</v>
      </c>
      <c r="J100" s="61" t="s">
        <v>216</v>
      </c>
      <c r="K100" s="12"/>
      <c r="L100" s="12"/>
      <c r="M100" s="12"/>
      <c r="N100" s="13"/>
      <c r="O100" s="39">
        <f>MIN(Lääkkeet[[#This Row],[Velvoite 1.1.2025 (pakkauksia)]],Lääkkeet[[#This Row],[Suurimman alitusluvan mukainen velvoite 
1.1.-30.6.2025 (pakkauksia)]],Lääkkeet[[#This Row],[Alin saldo 
1.1.-30.6.2025 (pakkauksia)]])*Lääkkeet[[#This Row],[Kirjanpitoarvo / pakkaus 1.1.2025
(EUR  ALV 0 %)]]</f>
        <v>0</v>
      </c>
      <c r="P100" s="15"/>
      <c r="Q100" s="12"/>
      <c r="R100" s="12"/>
      <c r="S100" s="12"/>
      <c r="T100" s="13"/>
      <c r="U100" s="39">
        <f>MIN(Lääkkeet[[#This Row],[Velvoite 1.7.2025 (pakkauksia)]],Lääkkeet[[#This Row],[Suurimman alitusluvan mukainen velvoite
1.7.-31.12.2025 (pakkauksia)]],Lääkkeet[[#This Row],[Alin saldo 
1.7.-31.12.2025 (pakkauksia)]])*Lääkkeet[[#This Row],[Kirjanpitoarvo / pakkaus 1.7.2025
(EUR  ALV 0 %)]]</f>
        <v>0</v>
      </c>
      <c r="W100" s="49" t="str" cm="1">
        <f t="array" ref="W100">IFERROR(_xlfn.IFS(Lääkkeet[[#This Row],[Sitoutunut pääoma 
1.1.-30.6.2025 (EUR)]]&gt;0,"Täytetyt",Lääkkeet[[#This Row],[Sitoutunut pääoma 
1.7.-31.12.2025 (EUR)]]&gt;0,"Täytetyt"),"")</f>
        <v/>
      </c>
      <c r="X100" s="49"/>
      <c r="Y100" s="5">
        <f>Hakulomake!$B$29</f>
        <v>0</v>
      </c>
    </row>
    <row r="101" spans="1:25" x14ac:dyDescent="0.25">
      <c r="A101" s="6" t="s">
        <v>59</v>
      </c>
      <c r="B101" s="5">
        <f>Hakulomake!$B$17</f>
        <v>0</v>
      </c>
      <c r="C101" s="61">
        <v>1</v>
      </c>
      <c r="D101" s="5" t="s">
        <v>207</v>
      </c>
      <c r="E101" s="60" t="s">
        <v>289</v>
      </c>
      <c r="F101" s="5" t="s">
        <v>209</v>
      </c>
      <c r="G101" s="5" t="s">
        <v>210</v>
      </c>
      <c r="H101" s="5" t="s">
        <v>215</v>
      </c>
      <c r="I101" s="5" t="s">
        <v>211</v>
      </c>
      <c r="J101" s="61" t="s">
        <v>216</v>
      </c>
      <c r="K101" s="12"/>
      <c r="L101" s="12"/>
      <c r="M101" s="12"/>
      <c r="N101" s="13"/>
      <c r="O101" s="39">
        <f>MIN(Lääkkeet[[#This Row],[Velvoite 1.1.2025 (pakkauksia)]],Lääkkeet[[#This Row],[Suurimman alitusluvan mukainen velvoite 
1.1.-30.6.2025 (pakkauksia)]],Lääkkeet[[#This Row],[Alin saldo 
1.1.-30.6.2025 (pakkauksia)]])*Lääkkeet[[#This Row],[Kirjanpitoarvo / pakkaus 1.1.2025
(EUR  ALV 0 %)]]</f>
        <v>0</v>
      </c>
      <c r="P101" s="15"/>
      <c r="Q101" s="12"/>
      <c r="R101" s="12"/>
      <c r="S101" s="12"/>
      <c r="T101" s="13"/>
      <c r="U101" s="39">
        <f>MIN(Lääkkeet[[#This Row],[Velvoite 1.7.2025 (pakkauksia)]],Lääkkeet[[#This Row],[Suurimman alitusluvan mukainen velvoite
1.7.-31.12.2025 (pakkauksia)]],Lääkkeet[[#This Row],[Alin saldo 
1.7.-31.12.2025 (pakkauksia)]])*Lääkkeet[[#This Row],[Kirjanpitoarvo / pakkaus 1.7.2025
(EUR  ALV 0 %)]]</f>
        <v>0</v>
      </c>
      <c r="W101" s="49" t="str" cm="1">
        <f t="array" ref="W101">IFERROR(_xlfn.IFS(Lääkkeet[[#This Row],[Sitoutunut pääoma 
1.1.-30.6.2025 (EUR)]]&gt;0,"Täytetyt",Lääkkeet[[#This Row],[Sitoutunut pääoma 
1.7.-31.12.2025 (EUR)]]&gt;0,"Täytetyt"),"")</f>
        <v/>
      </c>
      <c r="X101" s="49"/>
      <c r="Y101" s="5">
        <f>Hakulomake!$B$29</f>
        <v>0</v>
      </c>
    </row>
    <row r="102" spans="1:25" x14ac:dyDescent="0.25">
      <c r="A102" s="6" t="s">
        <v>59</v>
      </c>
      <c r="B102" s="5">
        <f>Hakulomake!$B$17</f>
        <v>0</v>
      </c>
      <c r="C102" s="61">
        <v>1</v>
      </c>
      <c r="D102" s="5" t="s">
        <v>161</v>
      </c>
      <c r="E102" s="60" t="s">
        <v>290</v>
      </c>
      <c r="F102" s="5" t="s">
        <v>162</v>
      </c>
      <c r="G102" s="5" t="s">
        <v>291</v>
      </c>
      <c r="H102" s="5" t="s">
        <v>244</v>
      </c>
      <c r="I102" s="5" t="s">
        <v>133</v>
      </c>
      <c r="J102" s="61">
        <v>25</v>
      </c>
      <c r="K102" s="12"/>
      <c r="L102" s="12"/>
      <c r="M102" s="12"/>
      <c r="N102" s="13"/>
      <c r="O102" s="39">
        <f>MIN(Lääkkeet[[#This Row],[Velvoite 1.1.2025 (pakkauksia)]],Lääkkeet[[#This Row],[Suurimman alitusluvan mukainen velvoite 
1.1.-30.6.2025 (pakkauksia)]],Lääkkeet[[#This Row],[Alin saldo 
1.1.-30.6.2025 (pakkauksia)]])*Lääkkeet[[#This Row],[Kirjanpitoarvo / pakkaus 1.1.2025
(EUR  ALV 0 %)]]</f>
        <v>0</v>
      </c>
      <c r="P102" s="15"/>
      <c r="Q102" s="12"/>
      <c r="R102" s="12"/>
      <c r="S102" s="12"/>
      <c r="T102" s="13"/>
      <c r="U102" s="39">
        <f>MIN(Lääkkeet[[#This Row],[Velvoite 1.7.2025 (pakkauksia)]],Lääkkeet[[#This Row],[Suurimman alitusluvan mukainen velvoite
1.7.-31.12.2025 (pakkauksia)]],Lääkkeet[[#This Row],[Alin saldo 
1.7.-31.12.2025 (pakkauksia)]])*Lääkkeet[[#This Row],[Kirjanpitoarvo / pakkaus 1.7.2025
(EUR  ALV 0 %)]]</f>
        <v>0</v>
      </c>
      <c r="W102" s="49" t="str" cm="1">
        <f t="array" ref="W102">IFERROR(_xlfn.IFS(Lääkkeet[[#This Row],[Sitoutunut pääoma 
1.1.-30.6.2025 (EUR)]]&gt;0,"Täytetyt",Lääkkeet[[#This Row],[Sitoutunut pääoma 
1.7.-31.12.2025 (EUR)]]&gt;0,"Täytetyt"),"")</f>
        <v/>
      </c>
      <c r="X102" s="49"/>
      <c r="Y102" s="5">
        <f>Hakulomake!$B$29</f>
        <v>0</v>
      </c>
    </row>
    <row r="103" spans="1:25" x14ac:dyDescent="0.25">
      <c r="A103" s="6" t="s">
        <v>59</v>
      </c>
      <c r="B103" s="5">
        <f>Hakulomake!$B$17</f>
        <v>0</v>
      </c>
      <c r="C103" s="61">
        <v>1</v>
      </c>
      <c r="D103" s="5" t="s">
        <v>292</v>
      </c>
      <c r="E103" s="60" t="s">
        <v>293</v>
      </c>
      <c r="F103" s="5" t="s">
        <v>294</v>
      </c>
      <c r="G103" s="5" t="s">
        <v>295</v>
      </c>
      <c r="H103" s="5" t="s">
        <v>215</v>
      </c>
      <c r="I103" s="5" t="s">
        <v>296</v>
      </c>
      <c r="J103" s="61" t="s">
        <v>216</v>
      </c>
      <c r="K103" s="12"/>
      <c r="L103" s="12"/>
      <c r="M103" s="12"/>
      <c r="N103" s="13"/>
      <c r="O103" s="39">
        <f>MIN(Lääkkeet[[#This Row],[Velvoite 1.1.2025 (pakkauksia)]],Lääkkeet[[#This Row],[Suurimman alitusluvan mukainen velvoite 
1.1.-30.6.2025 (pakkauksia)]],Lääkkeet[[#This Row],[Alin saldo 
1.1.-30.6.2025 (pakkauksia)]])*Lääkkeet[[#This Row],[Kirjanpitoarvo / pakkaus 1.1.2025
(EUR  ALV 0 %)]]</f>
        <v>0</v>
      </c>
      <c r="P103" s="15"/>
      <c r="Q103" s="12"/>
      <c r="R103" s="12"/>
      <c r="S103" s="12"/>
      <c r="T103" s="13"/>
      <c r="U103" s="39">
        <f>MIN(Lääkkeet[[#This Row],[Velvoite 1.7.2025 (pakkauksia)]],Lääkkeet[[#This Row],[Suurimman alitusluvan mukainen velvoite
1.7.-31.12.2025 (pakkauksia)]],Lääkkeet[[#This Row],[Alin saldo 
1.7.-31.12.2025 (pakkauksia)]])*Lääkkeet[[#This Row],[Kirjanpitoarvo / pakkaus 1.7.2025
(EUR  ALV 0 %)]]</f>
        <v>0</v>
      </c>
      <c r="W103" s="49" t="str" cm="1">
        <f t="array" ref="W103">IFERROR(_xlfn.IFS(Lääkkeet[[#This Row],[Sitoutunut pääoma 
1.1.-30.6.2025 (EUR)]]&gt;0,"Täytetyt",Lääkkeet[[#This Row],[Sitoutunut pääoma 
1.7.-31.12.2025 (EUR)]]&gt;0,"Täytetyt"),"")</f>
        <v/>
      </c>
      <c r="X103" s="49"/>
      <c r="Y103" s="5">
        <f>Hakulomake!$B$29</f>
        <v>0</v>
      </c>
    </row>
    <row r="104" spans="1:25" x14ac:dyDescent="0.25">
      <c r="A104" s="6" t="s">
        <v>59</v>
      </c>
      <c r="B104" s="5">
        <f>Hakulomake!$B$17</f>
        <v>0</v>
      </c>
      <c r="C104" s="61">
        <v>1</v>
      </c>
      <c r="D104" s="5" t="s">
        <v>128</v>
      </c>
      <c r="E104" s="60" t="s">
        <v>297</v>
      </c>
      <c r="F104" s="5" t="s">
        <v>130</v>
      </c>
      <c r="G104" s="5" t="s">
        <v>298</v>
      </c>
      <c r="H104" s="5" t="s">
        <v>299</v>
      </c>
      <c r="I104" s="5" t="s">
        <v>65</v>
      </c>
      <c r="J104" s="61">
        <v>10</v>
      </c>
      <c r="K104" s="12"/>
      <c r="L104" s="12"/>
      <c r="M104" s="12"/>
      <c r="N104" s="13"/>
      <c r="O104" s="39">
        <f>MIN(Lääkkeet[[#This Row],[Velvoite 1.1.2025 (pakkauksia)]],Lääkkeet[[#This Row],[Suurimman alitusluvan mukainen velvoite 
1.1.-30.6.2025 (pakkauksia)]],Lääkkeet[[#This Row],[Alin saldo 
1.1.-30.6.2025 (pakkauksia)]])*Lääkkeet[[#This Row],[Kirjanpitoarvo / pakkaus 1.1.2025
(EUR  ALV 0 %)]]</f>
        <v>0</v>
      </c>
      <c r="P104" s="15"/>
      <c r="Q104" s="12"/>
      <c r="R104" s="12"/>
      <c r="S104" s="12"/>
      <c r="T104" s="13"/>
      <c r="U104" s="39">
        <f>MIN(Lääkkeet[[#This Row],[Velvoite 1.7.2025 (pakkauksia)]],Lääkkeet[[#This Row],[Suurimman alitusluvan mukainen velvoite
1.7.-31.12.2025 (pakkauksia)]],Lääkkeet[[#This Row],[Alin saldo 
1.7.-31.12.2025 (pakkauksia)]])*Lääkkeet[[#This Row],[Kirjanpitoarvo / pakkaus 1.7.2025
(EUR  ALV 0 %)]]</f>
        <v>0</v>
      </c>
      <c r="W104" s="49" t="str" cm="1">
        <f t="array" ref="W104">IFERROR(_xlfn.IFS(Lääkkeet[[#This Row],[Sitoutunut pääoma 
1.1.-30.6.2025 (EUR)]]&gt;0,"Täytetyt",Lääkkeet[[#This Row],[Sitoutunut pääoma 
1.7.-31.12.2025 (EUR)]]&gt;0,"Täytetyt"),"")</f>
        <v/>
      </c>
      <c r="X104" s="49"/>
      <c r="Y104" s="5">
        <f>Hakulomake!$B$29</f>
        <v>0</v>
      </c>
    </row>
    <row r="105" spans="1:25" x14ac:dyDescent="0.25">
      <c r="A105" s="6" t="s">
        <v>59</v>
      </c>
      <c r="B105" s="5">
        <f>Hakulomake!$B$17</f>
        <v>0</v>
      </c>
      <c r="C105" s="61">
        <v>1</v>
      </c>
      <c r="D105" s="5" t="s">
        <v>128</v>
      </c>
      <c r="E105" s="60" t="s">
        <v>300</v>
      </c>
      <c r="F105" s="5" t="s">
        <v>130</v>
      </c>
      <c r="G105" s="5" t="s">
        <v>298</v>
      </c>
      <c r="H105" s="5" t="s">
        <v>299</v>
      </c>
      <c r="I105" s="5" t="s">
        <v>65</v>
      </c>
      <c r="J105" s="61">
        <v>20</v>
      </c>
      <c r="K105" s="12"/>
      <c r="L105" s="12"/>
      <c r="M105" s="12"/>
      <c r="N105" s="13"/>
      <c r="O105" s="39">
        <f>MIN(Lääkkeet[[#This Row],[Velvoite 1.1.2025 (pakkauksia)]],Lääkkeet[[#This Row],[Suurimman alitusluvan mukainen velvoite 
1.1.-30.6.2025 (pakkauksia)]],Lääkkeet[[#This Row],[Alin saldo 
1.1.-30.6.2025 (pakkauksia)]])*Lääkkeet[[#This Row],[Kirjanpitoarvo / pakkaus 1.1.2025
(EUR  ALV 0 %)]]</f>
        <v>0</v>
      </c>
      <c r="P105" s="15"/>
      <c r="Q105" s="12"/>
      <c r="R105" s="12"/>
      <c r="S105" s="12"/>
      <c r="T105" s="13"/>
      <c r="U105" s="39">
        <f>MIN(Lääkkeet[[#This Row],[Velvoite 1.7.2025 (pakkauksia)]],Lääkkeet[[#This Row],[Suurimman alitusluvan mukainen velvoite
1.7.-31.12.2025 (pakkauksia)]],Lääkkeet[[#This Row],[Alin saldo 
1.7.-31.12.2025 (pakkauksia)]])*Lääkkeet[[#This Row],[Kirjanpitoarvo / pakkaus 1.7.2025
(EUR  ALV 0 %)]]</f>
        <v>0</v>
      </c>
      <c r="W105" s="49" t="str" cm="1">
        <f t="array" ref="W105">IFERROR(_xlfn.IFS(Lääkkeet[[#This Row],[Sitoutunut pääoma 
1.1.-30.6.2025 (EUR)]]&gt;0,"Täytetyt",Lääkkeet[[#This Row],[Sitoutunut pääoma 
1.7.-31.12.2025 (EUR)]]&gt;0,"Täytetyt"),"")</f>
        <v/>
      </c>
      <c r="X105" s="49"/>
      <c r="Y105" s="5">
        <f>Hakulomake!$B$29</f>
        <v>0</v>
      </c>
    </row>
    <row r="106" spans="1:25" x14ac:dyDescent="0.25">
      <c r="A106" s="6" t="s">
        <v>59</v>
      </c>
      <c r="B106" s="5">
        <f>Hakulomake!$B$17</f>
        <v>0</v>
      </c>
      <c r="C106" s="61">
        <v>1</v>
      </c>
      <c r="D106" s="5" t="s">
        <v>301</v>
      </c>
      <c r="E106" s="60" t="s">
        <v>302</v>
      </c>
      <c r="F106" s="5" t="s">
        <v>303</v>
      </c>
      <c r="G106" s="5" t="s">
        <v>304</v>
      </c>
      <c r="H106" s="5" t="s">
        <v>108</v>
      </c>
      <c r="I106" s="5" t="s">
        <v>305</v>
      </c>
      <c r="J106" s="61" t="s">
        <v>112</v>
      </c>
      <c r="K106" s="12"/>
      <c r="L106" s="12"/>
      <c r="M106" s="12"/>
      <c r="N106" s="13"/>
      <c r="O106" s="39">
        <f>MIN(Lääkkeet[[#This Row],[Velvoite 1.1.2025 (pakkauksia)]],Lääkkeet[[#This Row],[Suurimman alitusluvan mukainen velvoite 
1.1.-30.6.2025 (pakkauksia)]],Lääkkeet[[#This Row],[Alin saldo 
1.1.-30.6.2025 (pakkauksia)]])*Lääkkeet[[#This Row],[Kirjanpitoarvo / pakkaus 1.1.2025
(EUR  ALV 0 %)]]</f>
        <v>0</v>
      </c>
      <c r="P106" s="15"/>
      <c r="Q106" s="12"/>
      <c r="R106" s="12"/>
      <c r="S106" s="12"/>
      <c r="T106" s="13"/>
      <c r="U106" s="39">
        <f>MIN(Lääkkeet[[#This Row],[Velvoite 1.7.2025 (pakkauksia)]],Lääkkeet[[#This Row],[Suurimman alitusluvan mukainen velvoite
1.7.-31.12.2025 (pakkauksia)]],Lääkkeet[[#This Row],[Alin saldo 
1.7.-31.12.2025 (pakkauksia)]])*Lääkkeet[[#This Row],[Kirjanpitoarvo / pakkaus 1.7.2025
(EUR  ALV 0 %)]]</f>
        <v>0</v>
      </c>
      <c r="W106" s="49" t="str" cm="1">
        <f t="array" ref="W106">IFERROR(_xlfn.IFS(Lääkkeet[[#This Row],[Sitoutunut pääoma 
1.1.-30.6.2025 (EUR)]]&gt;0,"Täytetyt",Lääkkeet[[#This Row],[Sitoutunut pääoma 
1.7.-31.12.2025 (EUR)]]&gt;0,"Täytetyt"),"")</f>
        <v/>
      </c>
      <c r="X106" s="49"/>
      <c r="Y106" s="5">
        <f>Hakulomake!$B$29</f>
        <v>0</v>
      </c>
    </row>
    <row r="107" spans="1:25" x14ac:dyDescent="0.25">
      <c r="A107" s="6" t="s">
        <v>59</v>
      </c>
      <c r="B107" s="5">
        <f>Hakulomake!$B$17</f>
        <v>0</v>
      </c>
      <c r="C107" s="61">
        <v>1</v>
      </c>
      <c r="D107" s="5" t="s">
        <v>282</v>
      </c>
      <c r="E107" s="60" t="s">
        <v>306</v>
      </c>
      <c r="F107" s="5" t="s">
        <v>284</v>
      </c>
      <c r="G107" s="5" t="s">
        <v>307</v>
      </c>
      <c r="H107" s="5" t="s">
        <v>215</v>
      </c>
      <c r="I107" s="5" t="s">
        <v>211</v>
      </c>
      <c r="J107" s="61" t="s">
        <v>216</v>
      </c>
      <c r="K107" s="12"/>
      <c r="L107" s="12"/>
      <c r="M107" s="12"/>
      <c r="N107" s="13"/>
      <c r="O107" s="39">
        <f>MIN(Lääkkeet[[#This Row],[Velvoite 1.1.2025 (pakkauksia)]],Lääkkeet[[#This Row],[Suurimman alitusluvan mukainen velvoite 
1.1.-30.6.2025 (pakkauksia)]],Lääkkeet[[#This Row],[Alin saldo 
1.1.-30.6.2025 (pakkauksia)]])*Lääkkeet[[#This Row],[Kirjanpitoarvo / pakkaus 1.1.2025
(EUR  ALV 0 %)]]</f>
        <v>0</v>
      </c>
      <c r="P107" s="15"/>
      <c r="Q107" s="12"/>
      <c r="R107" s="12"/>
      <c r="S107" s="12"/>
      <c r="T107" s="13"/>
      <c r="U107" s="39">
        <f>MIN(Lääkkeet[[#This Row],[Velvoite 1.7.2025 (pakkauksia)]],Lääkkeet[[#This Row],[Suurimman alitusluvan mukainen velvoite
1.7.-31.12.2025 (pakkauksia)]],Lääkkeet[[#This Row],[Alin saldo 
1.7.-31.12.2025 (pakkauksia)]])*Lääkkeet[[#This Row],[Kirjanpitoarvo / pakkaus 1.7.2025
(EUR  ALV 0 %)]]</f>
        <v>0</v>
      </c>
      <c r="W107" s="49" t="str" cm="1">
        <f t="array" ref="W107">IFERROR(_xlfn.IFS(Lääkkeet[[#This Row],[Sitoutunut pääoma 
1.1.-30.6.2025 (EUR)]]&gt;0,"Täytetyt",Lääkkeet[[#This Row],[Sitoutunut pääoma 
1.7.-31.12.2025 (EUR)]]&gt;0,"Täytetyt"),"")</f>
        <v/>
      </c>
      <c r="X107" s="49"/>
      <c r="Y107" s="5">
        <f>Hakulomake!$B$29</f>
        <v>0</v>
      </c>
    </row>
    <row r="108" spans="1:25" x14ac:dyDescent="0.25">
      <c r="A108" s="6" t="s">
        <v>59</v>
      </c>
      <c r="B108" s="5">
        <f>Hakulomake!$B$17</f>
        <v>0</v>
      </c>
      <c r="C108" s="61">
        <v>1</v>
      </c>
      <c r="D108" s="5" t="s">
        <v>301</v>
      </c>
      <c r="E108" s="60" t="s">
        <v>308</v>
      </c>
      <c r="F108" s="5" t="s">
        <v>303</v>
      </c>
      <c r="G108" s="5" t="s">
        <v>304</v>
      </c>
      <c r="H108" s="5" t="s">
        <v>108</v>
      </c>
      <c r="I108" s="5" t="s">
        <v>305</v>
      </c>
      <c r="J108" s="61" t="s">
        <v>72</v>
      </c>
      <c r="K108" s="12"/>
      <c r="L108" s="12"/>
      <c r="M108" s="12"/>
      <c r="N108" s="13"/>
      <c r="O108" s="39">
        <f>MIN(Lääkkeet[[#This Row],[Velvoite 1.1.2025 (pakkauksia)]],Lääkkeet[[#This Row],[Suurimman alitusluvan mukainen velvoite 
1.1.-30.6.2025 (pakkauksia)]],Lääkkeet[[#This Row],[Alin saldo 
1.1.-30.6.2025 (pakkauksia)]])*Lääkkeet[[#This Row],[Kirjanpitoarvo / pakkaus 1.1.2025
(EUR  ALV 0 %)]]</f>
        <v>0</v>
      </c>
      <c r="P108" s="15"/>
      <c r="Q108" s="12"/>
      <c r="R108" s="12"/>
      <c r="S108" s="12"/>
      <c r="T108" s="13"/>
      <c r="U108" s="39">
        <f>MIN(Lääkkeet[[#This Row],[Velvoite 1.7.2025 (pakkauksia)]],Lääkkeet[[#This Row],[Suurimman alitusluvan mukainen velvoite
1.7.-31.12.2025 (pakkauksia)]],Lääkkeet[[#This Row],[Alin saldo 
1.7.-31.12.2025 (pakkauksia)]])*Lääkkeet[[#This Row],[Kirjanpitoarvo / pakkaus 1.7.2025
(EUR  ALV 0 %)]]</f>
        <v>0</v>
      </c>
      <c r="W108" s="49" t="str" cm="1">
        <f t="array" ref="W108">IFERROR(_xlfn.IFS(Lääkkeet[[#This Row],[Sitoutunut pääoma 
1.1.-30.6.2025 (EUR)]]&gt;0,"Täytetyt",Lääkkeet[[#This Row],[Sitoutunut pääoma 
1.7.-31.12.2025 (EUR)]]&gt;0,"Täytetyt"),"")</f>
        <v/>
      </c>
      <c r="X108" s="49"/>
      <c r="Y108" s="5">
        <f>Hakulomake!$B$29</f>
        <v>0</v>
      </c>
    </row>
    <row r="109" spans="1:25" x14ac:dyDescent="0.25">
      <c r="A109" s="6" t="s">
        <v>59</v>
      </c>
      <c r="B109" s="5">
        <f>Hakulomake!$B$17</f>
        <v>0</v>
      </c>
      <c r="C109" s="61">
        <v>1</v>
      </c>
      <c r="D109" s="5" t="s">
        <v>161</v>
      </c>
      <c r="E109" s="60" t="s">
        <v>309</v>
      </c>
      <c r="F109" s="5" t="s">
        <v>162</v>
      </c>
      <c r="G109" s="5" t="s">
        <v>273</v>
      </c>
      <c r="H109" s="5" t="s">
        <v>310</v>
      </c>
      <c r="I109" s="5" t="s">
        <v>133</v>
      </c>
      <c r="J109" s="61">
        <v>35</v>
      </c>
      <c r="K109" s="12"/>
      <c r="L109" s="12"/>
      <c r="M109" s="12"/>
      <c r="N109" s="13"/>
      <c r="O109" s="39">
        <f>MIN(Lääkkeet[[#This Row],[Velvoite 1.1.2025 (pakkauksia)]],Lääkkeet[[#This Row],[Suurimman alitusluvan mukainen velvoite 
1.1.-30.6.2025 (pakkauksia)]],Lääkkeet[[#This Row],[Alin saldo 
1.1.-30.6.2025 (pakkauksia)]])*Lääkkeet[[#This Row],[Kirjanpitoarvo / pakkaus 1.1.2025
(EUR  ALV 0 %)]]</f>
        <v>0</v>
      </c>
      <c r="P109" s="15"/>
      <c r="Q109" s="12"/>
      <c r="R109" s="12"/>
      <c r="S109" s="12"/>
      <c r="T109" s="13"/>
      <c r="U109" s="39">
        <f>MIN(Lääkkeet[[#This Row],[Velvoite 1.7.2025 (pakkauksia)]],Lääkkeet[[#This Row],[Suurimman alitusluvan mukainen velvoite
1.7.-31.12.2025 (pakkauksia)]],Lääkkeet[[#This Row],[Alin saldo 
1.7.-31.12.2025 (pakkauksia)]])*Lääkkeet[[#This Row],[Kirjanpitoarvo / pakkaus 1.7.2025
(EUR  ALV 0 %)]]</f>
        <v>0</v>
      </c>
      <c r="W109" s="49" t="str" cm="1">
        <f t="array" ref="W109">IFERROR(_xlfn.IFS(Lääkkeet[[#This Row],[Sitoutunut pääoma 
1.1.-30.6.2025 (EUR)]]&gt;0,"Täytetyt",Lääkkeet[[#This Row],[Sitoutunut pääoma 
1.7.-31.12.2025 (EUR)]]&gt;0,"Täytetyt"),"")</f>
        <v/>
      </c>
      <c r="X109" s="49"/>
      <c r="Y109" s="5">
        <f>Hakulomake!$B$29</f>
        <v>0</v>
      </c>
    </row>
    <row r="110" spans="1:25" x14ac:dyDescent="0.25">
      <c r="A110" s="6" t="s">
        <v>59</v>
      </c>
      <c r="B110" s="5">
        <f>Hakulomake!$B$17</f>
        <v>0</v>
      </c>
      <c r="C110" s="61">
        <v>1</v>
      </c>
      <c r="D110" s="5" t="s">
        <v>66</v>
      </c>
      <c r="E110" s="60" t="s">
        <v>311</v>
      </c>
      <c r="F110" s="5" t="s">
        <v>68</v>
      </c>
      <c r="G110" s="5" t="s">
        <v>238</v>
      </c>
      <c r="H110" s="5" t="s">
        <v>74</v>
      </c>
      <c r="I110" s="5" t="s">
        <v>65</v>
      </c>
      <c r="J110" s="61">
        <v>20</v>
      </c>
      <c r="K110" s="12"/>
      <c r="L110" s="12"/>
      <c r="M110" s="12"/>
      <c r="N110" s="13"/>
      <c r="O110" s="39">
        <f>MIN(Lääkkeet[[#This Row],[Velvoite 1.1.2025 (pakkauksia)]],Lääkkeet[[#This Row],[Suurimman alitusluvan mukainen velvoite 
1.1.-30.6.2025 (pakkauksia)]],Lääkkeet[[#This Row],[Alin saldo 
1.1.-30.6.2025 (pakkauksia)]])*Lääkkeet[[#This Row],[Kirjanpitoarvo / pakkaus 1.1.2025
(EUR  ALV 0 %)]]</f>
        <v>0</v>
      </c>
      <c r="P110" s="15"/>
      <c r="Q110" s="12"/>
      <c r="R110" s="12"/>
      <c r="S110" s="12"/>
      <c r="T110" s="13"/>
      <c r="U110" s="39">
        <f>MIN(Lääkkeet[[#This Row],[Velvoite 1.7.2025 (pakkauksia)]],Lääkkeet[[#This Row],[Suurimman alitusluvan mukainen velvoite
1.7.-31.12.2025 (pakkauksia)]],Lääkkeet[[#This Row],[Alin saldo 
1.7.-31.12.2025 (pakkauksia)]])*Lääkkeet[[#This Row],[Kirjanpitoarvo / pakkaus 1.7.2025
(EUR  ALV 0 %)]]</f>
        <v>0</v>
      </c>
      <c r="W110" s="49" t="str" cm="1">
        <f t="array" ref="W110">IFERROR(_xlfn.IFS(Lääkkeet[[#This Row],[Sitoutunut pääoma 
1.1.-30.6.2025 (EUR)]]&gt;0,"Täytetyt",Lääkkeet[[#This Row],[Sitoutunut pääoma 
1.7.-31.12.2025 (EUR)]]&gt;0,"Täytetyt"),"")</f>
        <v/>
      </c>
      <c r="X110" s="49"/>
      <c r="Y110" s="5">
        <f>Hakulomake!$B$29</f>
        <v>0</v>
      </c>
    </row>
    <row r="111" spans="1:25" x14ac:dyDescent="0.25">
      <c r="A111" s="6" t="s">
        <v>59</v>
      </c>
      <c r="B111" s="5">
        <f>Hakulomake!$B$17</f>
        <v>0</v>
      </c>
      <c r="C111" s="61">
        <v>1</v>
      </c>
      <c r="D111" s="5" t="s">
        <v>188</v>
      </c>
      <c r="E111" s="60" t="s">
        <v>312</v>
      </c>
      <c r="F111" s="5" t="s">
        <v>190</v>
      </c>
      <c r="G111" s="5" t="s">
        <v>313</v>
      </c>
      <c r="H111" s="5" t="s">
        <v>132</v>
      </c>
      <c r="I111" s="5" t="s">
        <v>314</v>
      </c>
      <c r="J111" s="61">
        <v>32</v>
      </c>
      <c r="K111" s="12"/>
      <c r="L111" s="12"/>
      <c r="M111" s="12"/>
      <c r="N111" s="13"/>
      <c r="O111" s="39">
        <f>MIN(Lääkkeet[[#This Row],[Velvoite 1.1.2025 (pakkauksia)]],Lääkkeet[[#This Row],[Suurimman alitusluvan mukainen velvoite 
1.1.-30.6.2025 (pakkauksia)]],Lääkkeet[[#This Row],[Alin saldo 
1.1.-30.6.2025 (pakkauksia)]])*Lääkkeet[[#This Row],[Kirjanpitoarvo / pakkaus 1.1.2025
(EUR  ALV 0 %)]]</f>
        <v>0</v>
      </c>
      <c r="P111" s="15"/>
      <c r="Q111" s="12"/>
      <c r="R111" s="12"/>
      <c r="S111" s="12"/>
      <c r="T111" s="13"/>
      <c r="U111" s="39">
        <f>MIN(Lääkkeet[[#This Row],[Velvoite 1.7.2025 (pakkauksia)]],Lääkkeet[[#This Row],[Suurimman alitusluvan mukainen velvoite
1.7.-31.12.2025 (pakkauksia)]],Lääkkeet[[#This Row],[Alin saldo 
1.7.-31.12.2025 (pakkauksia)]])*Lääkkeet[[#This Row],[Kirjanpitoarvo / pakkaus 1.7.2025
(EUR  ALV 0 %)]]</f>
        <v>0</v>
      </c>
      <c r="W111" s="49" t="str" cm="1">
        <f t="array" ref="W111">IFERROR(_xlfn.IFS(Lääkkeet[[#This Row],[Sitoutunut pääoma 
1.1.-30.6.2025 (EUR)]]&gt;0,"Täytetyt",Lääkkeet[[#This Row],[Sitoutunut pääoma 
1.7.-31.12.2025 (EUR)]]&gt;0,"Täytetyt"),"")</f>
        <v/>
      </c>
      <c r="X111" s="49"/>
      <c r="Y111" s="5">
        <f>Hakulomake!$B$29</f>
        <v>0</v>
      </c>
    </row>
    <row r="112" spans="1:25" x14ac:dyDescent="0.25">
      <c r="A112" s="6" t="s">
        <v>59</v>
      </c>
      <c r="B112" s="5">
        <f>Hakulomake!$B$17</f>
        <v>0</v>
      </c>
      <c r="C112" s="61">
        <v>1</v>
      </c>
      <c r="D112" s="5" t="s">
        <v>188</v>
      </c>
      <c r="E112" s="60" t="s">
        <v>315</v>
      </c>
      <c r="F112" s="5" t="s">
        <v>190</v>
      </c>
      <c r="G112" s="5" t="s">
        <v>313</v>
      </c>
      <c r="H112" s="5" t="s">
        <v>132</v>
      </c>
      <c r="I112" s="5" t="s">
        <v>314</v>
      </c>
      <c r="J112" s="61">
        <v>100</v>
      </c>
      <c r="K112" s="12"/>
      <c r="L112" s="12"/>
      <c r="M112" s="12"/>
      <c r="N112" s="13"/>
      <c r="O112" s="39">
        <f>MIN(Lääkkeet[[#This Row],[Velvoite 1.1.2025 (pakkauksia)]],Lääkkeet[[#This Row],[Suurimman alitusluvan mukainen velvoite 
1.1.-30.6.2025 (pakkauksia)]],Lääkkeet[[#This Row],[Alin saldo 
1.1.-30.6.2025 (pakkauksia)]])*Lääkkeet[[#This Row],[Kirjanpitoarvo / pakkaus 1.1.2025
(EUR  ALV 0 %)]]</f>
        <v>0</v>
      </c>
      <c r="P112" s="15"/>
      <c r="Q112" s="12"/>
      <c r="R112" s="12"/>
      <c r="S112" s="12"/>
      <c r="T112" s="13"/>
      <c r="U112" s="39">
        <f>MIN(Lääkkeet[[#This Row],[Velvoite 1.7.2025 (pakkauksia)]],Lääkkeet[[#This Row],[Suurimman alitusluvan mukainen velvoite
1.7.-31.12.2025 (pakkauksia)]],Lääkkeet[[#This Row],[Alin saldo 
1.7.-31.12.2025 (pakkauksia)]])*Lääkkeet[[#This Row],[Kirjanpitoarvo / pakkaus 1.7.2025
(EUR  ALV 0 %)]]</f>
        <v>0</v>
      </c>
      <c r="W112" s="49" t="str" cm="1">
        <f t="array" ref="W112">IFERROR(_xlfn.IFS(Lääkkeet[[#This Row],[Sitoutunut pääoma 
1.1.-30.6.2025 (EUR)]]&gt;0,"Täytetyt",Lääkkeet[[#This Row],[Sitoutunut pääoma 
1.7.-31.12.2025 (EUR)]]&gt;0,"Täytetyt"),"")</f>
        <v/>
      </c>
      <c r="X112" s="49"/>
      <c r="Y112" s="5">
        <f>Hakulomake!$B$29</f>
        <v>0</v>
      </c>
    </row>
    <row r="113" spans="1:25" x14ac:dyDescent="0.25">
      <c r="A113" s="6" t="s">
        <v>59</v>
      </c>
      <c r="B113" s="5">
        <f>Hakulomake!$B$17</f>
        <v>0</v>
      </c>
      <c r="C113" s="61">
        <v>1</v>
      </c>
      <c r="D113" s="5" t="s">
        <v>301</v>
      </c>
      <c r="E113" s="60" t="s">
        <v>316</v>
      </c>
      <c r="F113" s="5" t="s">
        <v>303</v>
      </c>
      <c r="G113" s="5" t="s">
        <v>317</v>
      </c>
      <c r="H113" s="5" t="s">
        <v>93</v>
      </c>
      <c r="I113" s="5" t="s">
        <v>318</v>
      </c>
      <c r="J113" s="61">
        <v>7</v>
      </c>
      <c r="K113" s="12"/>
      <c r="L113" s="12"/>
      <c r="M113" s="12"/>
      <c r="N113" s="13"/>
      <c r="O113" s="39">
        <f>MIN(Lääkkeet[[#This Row],[Velvoite 1.1.2025 (pakkauksia)]],Lääkkeet[[#This Row],[Suurimman alitusluvan mukainen velvoite 
1.1.-30.6.2025 (pakkauksia)]],Lääkkeet[[#This Row],[Alin saldo 
1.1.-30.6.2025 (pakkauksia)]])*Lääkkeet[[#This Row],[Kirjanpitoarvo / pakkaus 1.1.2025
(EUR  ALV 0 %)]]</f>
        <v>0</v>
      </c>
      <c r="P113" s="15"/>
      <c r="Q113" s="12"/>
      <c r="R113" s="12"/>
      <c r="S113" s="12"/>
      <c r="T113" s="13"/>
      <c r="U113" s="39">
        <f>MIN(Lääkkeet[[#This Row],[Velvoite 1.7.2025 (pakkauksia)]],Lääkkeet[[#This Row],[Suurimman alitusluvan mukainen velvoite
1.7.-31.12.2025 (pakkauksia)]],Lääkkeet[[#This Row],[Alin saldo 
1.7.-31.12.2025 (pakkauksia)]])*Lääkkeet[[#This Row],[Kirjanpitoarvo / pakkaus 1.7.2025
(EUR  ALV 0 %)]]</f>
        <v>0</v>
      </c>
      <c r="W113" s="49" t="str" cm="1">
        <f t="array" ref="W113">IFERROR(_xlfn.IFS(Lääkkeet[[#This Row],[Sitoutunut pääoma 
1.1.-30.6.2025 (EUR)]]&gt;0,"Täytetyt",Lääkkeet[[#This Row],[Sitoutunut pääoma 
1.7.-31.12.2025 (EUR)]]&gt;0,"Täytetyt"),"")</f>
        <v/>
      </c>
      <c r="X113" s="49"/>
      <c r="Y113" s="5">
        <f>Hakulomake!$B$29</f>
        <v>0</v>
      </c>
    </row>
    <row r="114" spans="1:25" x14ac:dyDescent="0.25">
      <c r="A114" s="6" t="s">
        <v>59</v>
      </c>
      <c r="B114" s="5">
        <f>Hakulomake!$B$17</f>
        <v>0</v>
      </c>
      <c r="C114" s="61">
        <v>1</v>
      </c>
      <c r="D114" s="5" t="s">
        <v>301</v>
      </c>
      <c r="E114" s="60" t="s">
        <v>319</v>
      </c>
      <c r="F114" s="5" t="s">
        <v>303</v>
      </c>
      <c r="G114" s="5" t="s">
        <v>317</v>
      </c>
      <c r="H114" s="5" t="s">
        <v>93</v>
      </c>
      <c r="I114" s="5" t="s">
        <v>318</v>
      </c>
      <c r="J114" s="61">
        <v>10</v>
      </c>
      <c r="K114" s="12"/>
      <c r="L114" s="12"/>
      <c r="M114" s="12"/>
      <c r="N114" s="13"/>
      <c r="O114" s="39">
        <f>MIN(Lääkkeet[[#This Row],[Velvoite 1.1.2025 (pakkauksia)]],Lääkkeet[[#This Row],[Suurimman alitusluvan mukainen velvoite 
1.1.-30.6.2025 (pakkauksia)]],Lääkkeet[[#This Row],[Alin saldo 
1.1.-30.6.2025 (pakkauksia)]])*Lääkkeet[[#This Row],[Kirjanpitoarvo / pakkaus 1.1.2025
(EUR  ALV 0 %)]]</f>
        <v>0</v>
      </c>
      <c r="P114" s="15"/>
      <c r="Q114" s="12"/>
      <c r="R114" s="12"/>
      <c r="S114" s="12"/>
      <c r="T114" s="13"/>
      <c r="U114" s="39">
        <f>MIN(Lääkkeet[[#This Row],[Velvoite 1.7.2025 (pakkauksia)]],Lääkkeet[[#This Row],[Suurimman alitusluvan mukainen velvoite
1.7.-31.12.2025 (pakkauksia)]],Lääkkeet[[#This Row],[Alin saldo 
1.7.-31.12.2025 (pakkauksia)]])*Lääkkeet[[#This Row],[Kirjanpitoarvo / pakkaus 1.7.2025
(EUR  ALV 0 %)]]</f>
        <v>0</v>
      </c>
      <c r="W114" s="49" t="str" cm="1">
        <f t="array" ref="W114">IFERROR(_xlfn.IFS(Lääkkeet[[#This Row],[Sitoutunut pääoma 
1.1.-30.6.2025 (EUR)]]&gt;0,"Täytetyt",Lääkkeet[[#This Row],[Sitoutunut pääoma 
1.7.-31.12.2025 (EUR)]]&gt;0,"Täytetyt"),"")</f>
        <v/>
      </c>
      <c r="X114" s="49"/>
      <c r="Y114" s="5">
        <f>Hakulomake!$B$29</f>
        <v>0</v>
      </c>
    </row>
    <row r="115" spans="1:25" x14ac:dyDescent="0.25">
      <c r="A115" s="6" t="s">
        <v>59</v>
      </c>
      <c r="B115" s="5">
        <f>Hakulomake!$B$17</f>
        <v>0</v>
      </c>
      <c r="C115" s="61">
        <v>1</v>
      </c>
      <c r="D115" s="5" t="s">
        <v>161</v>
      </c>
      <c r="E115" s="60" t="s">
        <v>320</v>
      </c>
      <c r="F115" s="5" t="s">
        <v>162</v>
      </c>
      <c r="G115" s="5" t="s">
        <v>291</v>
      </c>
      <c r="H115" s="5" t="s">
        <v>244</v>
      </c>
      <c r="I115" s="5" t="s">
        <v>133</v>
      </c>
      <c r="J115" s="61">
        <v>25</v>
      </c>
      <c r="K115" s="12"/>
      <c r="L115" s="12"/>
      <c r="M115" s="12"/>
      <c r="N115" s="13"/>
      <c r="O115" s="39">
        <f>MIN(Lääkkeet[[#This Row],[Velvoite 1.1.2025 (pakkauksia)]],Lääkkeet[[#This Row],[Suurimman alitusluvan mukainen velvoite 
1.1.-30.6.2025 (pakkauksia)]],Lääkkeet[[#This Row],[Alin saldo 
1.1.-30.6.2025 (pakkauksia)]])*Lääkkeet[[#This Row],[Kirjanpitoarvo / pakkaus 1.1.2025
(EUR  ALV 0 %)]]</f>
        <v>0</v>
      </c>
      <c r="P115" s="15"/>
      <c r="Q115" s="12"/>
      <c r="R115" s="12"/>
      <c r="S115" s="12"/>
      <c r="T115" s="13"/>
      <c r="U115" s="39">
        <f>MIN(Lääkkeet[[#This Row],[Velvoite 1.7.2025 (pakkauksia)]],Lääkkeet[[#This Row],[Suurimman alitusluvan mukainen velvoite
1.7.-31.12.2025 (pakkauksia)]],Lääkkeet[[#This Row],[Alin saldo 
1.7.-31.12.2025 (pakkauksia)]])*Lääkkeet[[#This Row],[Kirjanpitoarvo / pakkaus 1.7.2025
(EUR  ALV 0 %)]]</f>
        <v>0</v>
      </c>
      <c r="W115" s="49" t="str" cm="1">
        <f t="array" ref="W115">IFERROR(_xlfn.IFS(Lääkkeet[[#This Row],[Sitoutunut pääoma 
1.1.-30.6.2025 (EUR)]]&gt;0,"Täytetyt",Lääkkeet[[#This Row],[Sitoutunut pääoma 
1.7.-31.12.2025 (EUR)]]&gt;0,"Täytetyt"),"")</f>
        <v/>
      </c>
      <c r="X115" s="49"/>
      <c r="Y115" s="5">
        <f>Hakulomake!$B$29</f>
        <v>0</v>
      </c>
    </row>
    <row r="116" spans="1:25" x14ac:dyDescent="0.25">
      <c r="A116" s="6" t="s">
        <v>59</v>
      </c>
      <c r="B116" s="5">
        <f>Hakulomake!$B$17</f>
        <v>0</v>
      </c>
      <c r="C116" s="61">
        <v>1</v>
      </c>
      <c r="D116" s="5" t="s">
        <v>161</v>
      </c>
      <c r="E116" s="60" t="s">
        <v>321</v>
      </c>
      <c r="F116" s="5" t="s">
        <v>162</v>
      </c>
      <c r="G116" s="5" t="s">
        <v>257</v>
      </c>
      <c r="H116" s="5" t="s">
        <v>64</v>
      </c>
      <c r="I116" s="5" t="s">
        <v>133</v>
      </c>
      <c r="J116" s="61">
        <v>60</v>
      </c>
      <c r="K116" s="12"/>
      <c r="L116" s="12"/>
      <c r="M116" s="12"/>
      <c r="N116" s="13"/>
      <c r="O116" s="39">
        <f>MIN(Lääkkeet[[#This Row],[Velvoite 1.1.2025 (pakkauksia)]],Lääkkeet[[#This Row],[Suurimman alitusluvan mukainen velvoite 
1.1.-30.6.2025 (pakkauksia)]],Lääkkeet[[#This Row],[Alin saldo 
1.1.-30.6.2025 (pakkauksia)]])*Lääkkeet[[#This Row],[Kirjanpitoarvo / pakkaus 1.1.2025
(EUR  ALV 0 %)]]</f>
        <v>0</v>
      </c>
      <c r="P116" s="15"/>
      <c r="Q116" s="12"/>
      <c r="R116" s="12"/>
      <c r="S116" s="12"/>
      <c r="T116" s="13"/>
      <c r="U116" s="39">
        <f>MIN(Lääkkeet[[#This Row],[Velvoite 1.7.2025 (pakkauksia)]],Lääkkeet[[#This Row],[Suurimman alitusluvan mukainen velvoite
1.7.-31.12.2025 (pakkauksia)]],Lääkkeet[[#This Row],[Alin saldo 
1.7.-31.12.2025 (pakkauksia)]])*Lääkkeet[[#This Row],[Kirjanpitoarvo / pakkaus 1.7.2025
(EUR  ALV 0 %)]]</f>
        <v>0</v>
      </c>
      <c r="W116" s="49" t="str" cm="1">
        <f t="array" ref="W116">IFERROR(_xlfn.IFS(Lääkkeet[[#This Row],[Sitoutunut pääoma 
1.1.-30.6.2025 (EUR)]]&gt;0,"Täytetyt",Lääkkeet[[#This Row],[Sitoutunut pääoma 
1.7.-31.12.2025 (EUR)]]&gt;0,"Täytetyt"),"")</f>
        <v/>
      </c>
      <c r="X116" s="49"/>
      <c r="Y116" s="5">
        <f>Hakulomake!$B$29</f>
        <v>0</v>
      </c>
    </row>
    <row r="117" spans="1:25" x14ac:dyDescent="0.25">
      <c r="A117" s="6" t="s">
        <v>59</v>
      </c>
      <c r="B117" s="5">
        <f>Hakulomake!$B$17</f>
        <v>0</v>
      </c>
      <c r="C117" s="61">
        <v>1</v>
      </c>
      <c r="D117" s="5" t="s">
        <v>301</v>
      </c>
      <c r="E117" s="60" t="s">
        <v>322</v>
      </c>
      <c r="F117" s="5" t="s">
        <v>303</v>
      </c>
      <c r="G117" s="5" t="s">
        <v>323</v>
      </c>
      <c r="H117" s="5" t="s">
        <v>120</v>
      </c>
      <c r="I117" s="5" t="s">
        <v>65</v>
      </c>
      <c r="J117" s="61">
        <v>14</v>
      </c>
      <c r="K117" s="12"/>
      <c r="L117" s="12"/>
      <c r="M117" s="12"/>
      <c r="N117" s="13"/>
      <c r="O117" s="39">
        <f>MIN(Lääkkeet[[#This Row],[Velvoite 1.1.2025 (pakkauksia)]],Lääkkeet[[#This Row],[Suurimman alitusluvan mukainen velvoite 
1.1.-30.6.2025 (pakkauksia)]],Lääkkeet[[#This Row],[Alin saldo 
1.1.-30.6.2025 (pakkauksia)]])*Lääkkeet[[#This Row],[Kirjanpitoarvo / pakkaus 1.1.2025
(EUR  ALV 0 %)]]</f>
        <v>0</v>
      </c>
      <c r="P117" s="15"/>
      <c r="Q117" s="12"/>
      <c r="R117" s="12"/>
      <c r="S117" s="12"/>
      <c r="T117" s="13"/>
      <c r="U117" s="39">
        <f>MIN(Lääkkeet[[#This Row],[Velvoite 1.7.2025 (pakkauksia)]],Lääkkeet[[#This Row],[Suurimman alitusluvan mukainen velvoite
1.7.-31.12.2025 (pakkauksia)]],Lääkkeet[[#This Row],[Alin saldo 
1.7.-31.12.2025 (pakkauksia)]])*Lääkkeet[[#This Row],[Kirjanpitoarvo / pakkaus 1.7.2025
(EUR  ALV 0 %)]]</f>
        <v>0</v>
      </c>
      <c r="W117" s="49" t="str" cm="1">
        <f t="array" ref="W117">IFERROR(_xlfn.IFS(Lääkkeet[[#This Row],[Sitoutunut pääoma 
1.1.-30.6.2025 (EUR)]]&gt;0,"Täytetyt",Lääkkeet[[#This Row],[Sitoutunut pääoma 
1.7.-31.12.2025 (EUR)]]&gt;0,"Täytetyt"),"")</f>
        <v/>
      </c>
      <c r="X117" s="49"/>
      <c r="Y117" s="5">
        <f>Hakulomake!$B$29</f>
        <v>0</v>
      </c>
    </row>
    <row r="118" spans="1:25" x14ac:dyDescent="0.25">
      <c r="A118" s="6" t="s">
        <v>59</v>
      </c>
      <c r="B118" s="5">
        <f>Hakulomake!$B$17</f>
        <v>0</v>
      </c>
      <c r="C118" s="61">
        <v>1</v>
      </c>
      <c r="D118" s="5" t="s">
        <v>166</v>
      </c>
      <c r="E118" s="60" t="s">
        <v>324</v>
      </c>
      <c r="F118" s="5" t="s">
        <v>168</v>
      </c>
      <c r="G118" s="5" t="s">
        <v>325</v>
      </c>
      <c r="H118" s="5" t="s">
        <v>173</v>
      </c>
      <c r="I118" s="5" t="s">
        <v>171</v>
      </c>
      <c r="J118" s="61">
        <v>1</v>
      </c>
      <c r="K118" s="12"/>
      <c r="L118" s="12"/>
      <c r="M118" s="12"/>
      <c r="N118" s="13"/>
      <c r="O118" s="39">
        <f>MIN(Lääkkeet[[#This Row],[Velvoite 1.1.2025 (pakkauksia)]],Lääkkeet[[#This Row],[Suurimman alitusluvan mukainen velvoite 
1.1.-30.6.2025 (pakkauksia)]],Lääkkeet[[#This Row],[Alin saldo 
1.1.-30.6.2025 (pakkauksia)]])*Lääkkeet[[#This Row],[Kirjanpitoarvo / pakkaus 1.1.2025
(EUR  ALV 0 %)]]</f>
        <v>0</v>
      </c>
      <c r="P118" s="15"/>
      <c r="Q118" s="12"/>
      <c r="R118" s="12"/>
      <c r="S118" s="12"/>
      <c r="T118" s="13"/>
      <c r="U118" s="39">
        <f>MIN(Lääkkeet[[#This Row],[Velvoite 1.7.2025 (pakkauksia)]],Lääkkeet[[#This Row],[Suurimman alitusluvan mukainen velvoite
1.7.-31.12.2025 (pakkauksia)]],Lääkkeet[[#This Row],[Alin saldo 
1.7.-31.12.2025 (pakkauksia)]])*Lääkkeet[[#This Row],[Kirjanpitoarvo / pakkaus 1.7.2025
(EUR  ALV 0 %)]]</f>
        <v>0</v>
      </c>
      <c r="W118" s="49" t="str" cm="1">
        <f t="array" ref="W118">IFERROR(_xlfn.IFS(Lääkkeet[[#This Row],[Sitoutunut pääoma 
1.1.-30.6.2025 (EUR)]]&gt;0,"Täytetyt",Lääkkeet[[#This Row],[Sitoutunut pääoma 
1.7.-31.12.2025 (EUR)]]&gt;0,"Täytetyt"),"")</f>
        <v/>
      </c>
      <c r="X118" s="49"/>
      <c r="Y118" s="5">
        <f>Hakulomake!$B$29</f>
        <v>0</v>
      </c>
    </row>
    <row r="119" spans="1:25" x14ac:dyDescent="0.25">
      <c r="A119" s="6" t="s">
        <v>59</v>
      </c>
      <c r="B119" s="5">
        <f>Hakulomake!$B$17</f>
        <v>0</v>
      </c>
      <c r="C119" s="61">
        <v>1</v>
      </c>
      <c r="D119" s="5" t="s">
        <v>66</v>
      </c>
      <c r="E119" s="60" t="s">
        <v>326</v>
      </c>
      <c r="F119" s="5" t="s">
        <v>68</v>
      </c>
      <c r="G119" s="5" t="s">
        <v>252</v>
      </c>
      <c r="H119" s="5" t="s">
        <v>327</v>
      </c>
      <c r="I119" s="5" t="s">
        <v>71</v>
      </c>
      <c r="J119" s="61" t="s">
        <v>328</v>
      </c>
      <c r="K119" s="12"/>
      <c r="L119" s="12"/>
      <c r="M119" s="12"/>
      <c r="N119" s="13"/>
      <c r="O119" s="39">
        <f>MIN(Lääkkeet[[#This Row],[Velvoite 1.1.2025 (pakkauksia)]],Lääkkeet[[#This Row],[Suurimman alitusluvan mukainen velvoite 
1.1.-30.6.2025 (pakkauksia)]],Lääkkeet[[#This Row],[Alin saldo 
1.1.-30.6.2025 (pakkauksia)]])*Lääkkeet[[#This Row],[Kirjanpitoarvo / pakkaus 1.1.2025
(EUR  ALV 0 %)]]</f>
        <v>0</v>
      </c>
      <c r="P119" s="15"/>
      <c r="Q119" s="12"/>
      <c r="R119" s="12"/>
      <c r="S119" s="12"/>
      <c r="T119" s="13"/>
      <c r="U119" s="39">
        <f>MIN(Lääkkeet[[#This Row],[Velvoite 1.7.2025 (pakkauksia)]],Lääkkeet[[#This Row],[Suurimman alitusluvan mukainen velvoite
1.7.-31.12.2025 (pakkauksia)]],Lääkkeet[[#This Row],[Alin saldo 
1.7.-31.12.2025 (pakkauksia)]])*Lääkkeet[[#This Row],[Kirjanpitoarvo / pakkaus 1.7.2025
(EUR  ALV 0 %)]]</f>
        <v>0</v>
      </c>
      <c r="W119" s="49" t="str" cm="1">
        <f t="array" ref="W119">IFERROR(_xlfn.IFS(Lääkkeet[[#This Row],[Sitoutunut pääoma 
1.1.-30.6.2025 (EUR)]]&gt;0,"Täytetyt",Lääkkeet[[#This Row],[Sitoutunut pääoma 
1.7.-31.12.2025 (EUR)]]&gt;0,"Täytetyt"),"")</f>
        <v/>
      </c>
      <c r="X119" s="49"/>
      <c r="Y119" s="5">
        <f>Hakulomake!$B$29</f>
        <v>0</v>
      </c>
    </row>
    <row r="120" spans="1:25" x14ac:dyDescent="0.25">
      <c r="A120" s="6" t="s">
        <v>59</v>
      </c>
      <c r="B120" s="5">
        <f>Hakulomake!$B$17</f>
        <v>0</v>
      </c>
      <c r="C120" s="61">
        <v>1</v>
      </c>
      <c r="D120" s="5" t="s">
        <v>66</v>
      </c>
      <c r="E120" s="60" t="s">
        <v>329</v>
      </c>
      <c r="F120" s="5" t="s">
        <v>68</v>
      </c>
      <c r="G120" s="5" t="s">
        <v>252</v>
      </c>
      <c r="H120" s="5" t="s">
        <v>327</v>
      </c>
      <c r="I120" s="5" t="s">
        <v>71</v>
      </c>
      <c r="J120" s="61" t="s">
        <v>228</v>
      </c>
      <c r="K120" s="12"/>
      <c r="L120" s="12"/>
      <c r="M120" s="12"/>
      <c r="N120" s="13"/>
      <c r="O120" s="39">
        <f>MIN(Lääkkeet[[#This Row],[Velvoite 1.1.2025 (pakkauksia)]],Lääkkeet[[#This Row],[Suurimman alitusluvan mukainen velvoite 
1.1.-30.6.2025 (pakkauksia)]],Lääkkeet[[#This Row],[Alin saldo 
1.1.-30.6.2025 (pakkauksia)]])*Lääkkeet[[#This Row],[Kirjanpitoarvo / pakkaus 1.1.2025
(EUR  ALV 0 %)]]</f>
        <v>0</v>
      </c>
      <c r="P120" s="15"/>
      <c r="Q120" s="12"/>
      <c r="R120" s="12"/>
      <c r="S120" s="12"/>
      <c r="T120" s="13"/>
      <c r="U120" s="39">
        <f>MIN(Lääkkeet[[#This Row],[Velvoite 1.7.2025 (pakkauksia)]],Lääkkeet[[#This Row],[Suurimman alitusluvan mukainen velvoite
1.7.-31.12.2025 (pakkauksia)]],Lääkkeet[[#This Row],[Alin saldo 
1.7.-31.12.2025 (pakkauksia)]])*Lääkkeet[[#This Row],[Kirjanpitoarvo / pakkaus 1.7.2025
(EUR  ALV 0 %)]]</f>
        <v>0</v>
      </c>
      <c r="W120" s="49" t="str" cm="1">
        <f t="array" ref="W120">IFERROR(_xlfn.IFS(Lääkkeet[[#This Row],[Sitoutunut pääoma 
1.1.-30.6.2025 (EUR)]]&gt;0,"Täytetyt",Lääkkeet[[#This Row],[Sitoutunut pääoma 
1.7.-31.12.2025 (EUR)]]&gt;0,"Täytetyt"),"")</f>
        <v/>
      </c>
      <c r="X120" s="49"/>
      <c r="Y120" s="5">
        <f>Hakulomake!$B$29</f>
        <v>0</v>
      </c>
    </row>
    <row r="121" spans="1:25" x14ac:dyDescent="0.25">
      <c r="A121" s="6" t="s">
        <v>59</v>
      </c>
      <c r="B121" s="5">
        <f>Hakulomake!$B$17</f>
        <v>0</v>
      </c>
      <c r="C121" s="61">
        <v>1</v>
      </c>
      <c r="D121" s="5" t="s">
        <v>89</v>
      </c>
      <c r="E121" s="60" t="s">
        <v>330</v>
      </c>
      <c r="F121" s="5" t="s">
        <v>91</v>
      </c>
      <c r="G121" s="5" t="s">
        <v>331</v>
      </c>
      <c r="H121" s="5" t="s">
        <v>93</v>
      </c>
      <c r="I121" s="5" t="s">
        <v>65</v>
      </c>
      <c r="J121" s="61">
        <v>14</v>
      </c>
      <c r="K121" s="12"/>
      <c r="L121" s="12"/>
      <c r="M121" s="12"/>
      <c r="N121" s="13"/>
      <c r="O121" s="39">
        <f>MIN(Lääkkeet[[#This Row],[Velvoite 1.1.2025 (pakkauksia)]],Lääkkeet[[#This Row],[Suurimman alitusluvan mukainen velvoite 
1.1.-30.6.2025 (pakkauksia)]],Lääkkeet[[#This Row],[Alin saldo 
1.1.-30.6.2025 (pakkauksia)]])*Lääkkeet[[#This Row],[Kirjanpitoarvo / pakkaus 1.1.2025
(EUR  ALV 0 %)]]</f>
        <v>0</v>
      </c>
      <c r="P121" s="15"/>
      <c r="Q121" s="12"/>
      <c r="R121" s="12"/>
      <c r="S121" s="12"/>
      <c r="T121" s="13"/>
      <c r="U121" s="39">
        <f>MIN(Lääkkeet[[#This Row],[Velvoite 1.7.2025 (pakkauksia)]],Lääkkeet[[#This Row],[Suurimman alitusluvan mukainen velvoite
1.7.-31.12.2025 (pakkauksia)]],Lääkkeet[[#This Row],[Alin saldo 
1.7.-31.12.2025 (pakkauksia)]])*Lääkkeet[[#This Row],[Kirjanpitoarvo / pakkaus 1.7.2025
(EUR  ALV 0 %)]]</f>
        <v>0</v>
      </c>
      <c r="W121" s="49" t="str" cm="1">
        <f t="array" ref="W121">IFERROR(_xlfn.IFS(Lääkkeet[[#This Row],[Sitoutunut pääoma 
1.1.-30.6.2025 (EUR)]]&gt;0,"Täytetyt",Lääkkeet[[#This Row],[Sitoutunut pääoma 
1.7.-31.12.2025 (EUR)]]&gt;0,"Täytetyt"),"")</f>
        <v/>
      </c>
      <c r="X121" s="49"/>
      <c r="Y121" s="5">
        <f>Hakulomake!$B$29</f>
        <v>0</v>
      </c>
    </row>
    <row r="122" spans="1:25" x14ac:dyDescent="0.25">
      <c r="A122" s="6" t="s">
        <v>59</v>
      </c>
      <c r="B122" s="5">
        <f>Hakulomake!$B$17</f>
        <v>0</v>
      </c>
      <c r="C122" s="61">
        <v>1</v>
      </c>
      <c r="D122" s="5" t="s">
        <v>128</v>
      </c>
      <c r="E122" s="60" t="s">
        <v>332</v>
      </c>
      <c r="F122" s="5" t="s">
        <v>130</v>
      </c>
      <c r="G122" s="5" t="s">
        <v>298</v>
      </c>
      <c r="H122" s="5" t="s">
        <v>299</v>
      </c>
      <c r="I122" s="5" t="s">
        <v>65</v>
      </c>
      <c r="J122" s="61">
        <v>100</v>
      </c>
      <c r="K122" s="12"/>
      <c r="L122" s="12"/>
      <c r="M122" s="12"/>
      <c r="N122" s="13"/>
      <c r="O122" s="39">
        <f>MIN(Lääkkeet[[#This Row],[Velvoite 1.1.2025 (pakkauksia)]],Lääkkeet[[#This Row],[Suurimman alitusluvan mukainen velvoite 
1.1.-30.6.2025 (pakkauksia)]],Lääkkeet[[#This Row],[Alin saldo 
1.1.-30.6.2025 (pakkauksia)]])*Lääkkeet[[#This Row],[Kirjanpitoarvo / pakkaus 1.1.2025
(EUR  ALV 0 %)]]</f>
        <v>0</v>
      </c>
      <c r="P122" s="15"/>
      <c r="Q122" s="12"/>
      <c r="R122" s="12"/>
      <c r="S122" s="12"/>
      <c r="T122" s="13"/>
      <c r="U122" s="39">
        <f>MIN(Lääkkeet[[#This Row],[Velvoite 1.7.2025 (pakkauksia)]],Lääkkeet[[#This Row],[Suurimman alitusluvan mukainen velvoite
1.7.-31.12.2025 (pakkauksia)]],Lääkkeet[[#This Row],[Alin saldo 
1.7.-31.12.2025 (pakkauksia)]])*Lääkkeet[[#This Row],[Kirjanpitoarvo / pakkaus 1.7.2025
(EUR  ALV 0 %)]]</f>
        <v>0</v>
      </c>
      <c r="W122" s="49" t="str" cm="1">
        <f t="array" ref="W122">IFERROR(_xlfn.IFS(Lääkkeet[[#This Row],[Sitoutunut pääoma 
1.1.-30.6.2025 (EUR)]]&gt;0,"Täytetyt",Lääkkeet[[#This Row],[Sitoutunut pääoma 
1.7.-31.12.2025 (EUR)]]&gt;0,"Täytetyt"),"")</f>
        <v/>
      </c>
      <c r="X122" s="49"/>
      <c r="Y122" s="5">
        <f>Hakulomake!$B$29</f>
        <v>0</v>
      </c>
    </row>
    <row r="123" spans="1:25" x14ac:dyDescent="0.25">
      <c r="A123" s="6" t="s">
        <v>59</v>
      </c>
      <c r="B123" s="5">
        <f>Hakulomake!$B$17</f>
        <v>0</v>
      </c>
      <c r="C123" s="61">
        <v>1</v>
      </c>
      <c r="D123" s="5" t="s">
        <v>207</v>
      </c>
      <c r="E123" s="60" t="s">
        <v>333</v>
      </c>
      <c r="F123" s="5" t="s">
        <v>209</v>
      </c>
      <c r="G123" s="5" t="s">
        <v>255</v>
      </c>
      <c r="H123" s="5" t="s">
        <v>215</v>
      </c>
      <c r="I123" s="5" t="s">
        <v>211</v>
      </c>
      <c r="J123" s="61" t="s">
        <v>216</v>
      </c>
      <c r="K123" s="12"/>
      <c r="L123" s="12"/>
      <c r="M123" s="12"/>
      <c r="N123" s="13"/>
      <c r="O123" s="39">
        <f>MIN(Lääkkeet[[#This Row],[Velvoite 1.1.2025 (pakkauksia)]],Lääkkeet[[#This Row],[Suurimman alitusluvan mukainen velvoite 
1.1.-30.6.2025 (pakkauksia)]],Lääkkeet[[#This Row],[Alin saldo 
1.1.-30.6.2025 (pakkauksia)]])*Lääkkeet[[#This Row],[Kirjanpitoarvo / pakkaus 1.1.2025
(EUR  ALV 0 %)]]</f>
        <v>0</v>
      </c>
      <c r="P123" s="15"/>
      <c r="Q123" s="12"/>
      <c r="R123" s="12"/>
      <c r="S123" s="12"/>
      <c r="T123" s="13"/>
      <c r="U123" s="39">
        <f>MIN(Lääkkeet[[#This Row],[Velvoite 1.7.2025 (pakkauksia)]],Lääkkeet[[#This Row],[Suurimman alitusluvan mukainen velvoite
1.7.-31.12.2025 (pakkauksia)]],Lääkkeet[[#This Row],[Alin saldo 
1.7.-31.12.2025 (pakkauksia)]])*Lääkkeet[[#This Row],[Kirjanpitoarvo / pakkaus 1.7.2025
(EUR  ALV 0 %)]]</f>
        <v>0</v>
      </c>
      <c r="W123" s="49" t="str" cm="1">
        <f t="array" ref="W123">IFERROR(_xlfn.IFS(Lääkkeet[[#This Row],[Sitoutunut pääoma 
1.1.-30.6.2025 (EUR)]]&gt;0,"Täytetyt",Lääkkeet[[#This Row],[Sitoutunut pääoma 
1.7.-31.12.2025 (EUR)]]&gt;0,"Täytetyt"),"")</f>
        <v/>
      </c>
      <c r="X123" s="49"/>
      <c r="Y123" s="5">
        <f>Hakulomake!$B$29</f>
        <v>0</v>
      </c>
    </row>
    <row r="124" spans="1:25" x14ac:dyDescent="0.25">
      <c r="A124" s="6" t="s">
        <v>59</v>
      </c>
      <c r="B124" s="5">
        <f>Hakulomake!$B$17</f>
        <v>0</v>
      </c>
      <c r="C124" s="61">
        <v>1</v>
      </c>
      <c r="D124" s="5" t="s">
        <v>334</v>
      </c>
      <c r="E124" s="60" t="s">
        <v>335</v>
      </c>
      <c r="F124" s="5" t="s">
        <v>336</v>
      </c>
      <c r="G124" s="5" t="s">
        <v>337</v>
      </c>
      <c r="H124" s="5" t="s">
        <v>170</v>
      </c>
      <c r="I124" s="5" t="s">
        <v>133</v>
      </c>
      <c r="J124" s="61">
        <v>10</v>
      </c>
      <c r="K124" s="12"/>
      <c r="L124" s="12"/>
      <c r="M124" s="12"/>
      <c r="N124" s="13"/>
      <c r="O124" s="39">
        <f>MIN(Lääkkeet[[#This Row],[Velvoite 1.1.2025 (pakkauksia)]],Lääkkeet[[#This Row],[Suurimman alitusluvan mukainen velvoite 
1.1.-30.6.2025 (pakkauksia)]],Lääkkeet[[#This Row],[Alin saldo 
1.1.-30.6.2025 (pakkauksia)]])*Lääkkeet[[#This Row],[Kirjanpitoarvo / pakkaus 1.1.2025
(EUR  ALV 0 %)]]</f>
        <v>0</v>
      </c>
      <c r="P124" s="15"/>
      <c r="Q124" s="12"/>
      <c r="R124" s="12"/>
      <c r="S124" s="12"/>
      <c r="T124" s="13"/>
      <c r="U124" s="39">
        <f>MIN(Lääkkeet[[#This Row],[Velvoite 1.7.2025 (pakkauksia)]],Lääkkeet[[#This Row],[Suurimman alitusluvan mukainen velvoite
1.7.-31.12.2025 (pakkauksia)]],Lääkkeet[[#This Row],[Alin saldo 
1.7.-31.12.2025 (pakkauksia)]])*Lääkkeet[[#This Row],[Kirjanpitoarvo / pakkaus 1.7.2025
(EUR  ALV 0 %)]]</f>
        <v>0</v>
      </c>
      <c r="W124" s="49" t="str" cm="1">
        <f t="array" ref="W124">IFERROR(_xlfn.IFS(Lääkkeet[[#This Row],[Sitoutunut pääoma 
1.1.-30.6.2025 (EUR)]]&gt;0,"Täytetyt",Lääkkeet[[#This Row],[Sitoutunut pääoma 
1.7.-31.12.2025 (EUR)]]&gt;0,"Täytetyt"),"")</f>
        <v/>
      </c>
      <c r="X124" s="49"/>
      <c r="Y124" s="5">
        <f>Hakulomake!$B$29</f>
        <v>0</v>
      </c>
    </row>
    <row r="125" spans="1:25" x14ac:dyDescent="0.25">
      <c r="A125" s="6" t="s">
        <v>59</v>
      </c>
      <c r="B125" s="5">
        <f>Hakulomake!$B$17</f>
        <v>0</v>
      </c>
      <c r="C125" s="61">
        <v>1</v>
      </c>
      <c r="D125" s="5" t="s">
        <v>239</v>
      </c>
      <c r="E125" s="60" t="s">
        <v>338</v>
      </c>
      <c r="F125" s="5" t="s">
        <v>241</v>
      </c>
      <c r="G125" s="5" t="s">
        <v>339</v>
      </c>
      <c r="H125" s="5" t="s">
        <v>93</v>
      </c>
      <c r="I125" s="5" t="s">
        <v>65</v>
      </c>
      <c r="J125" s="61">
        <v>7</v>
      </c>
      <c r="K125" s="12"/>
      <c r="L125" s="12"/>
      <c r="M125" s="12"/>
      <c r="N125" s="13"/>
      <c r="O125" s="39">
        <f>MIN(Lääkkeet[[#This Row],[Velvoite 1.1.2025 (pakkauksia)]],Lääkkeet[[#This Row],[Suurimman alitusluvan mukainen velvoite 
1.1.-30.6.2025 (pakkauksia)]],Lääkkeet[[#This Row],[Alin saldo 
1.1.-30.6.2025 (pakkauksia)]])*Lääkkeet[[#This Row],[Kirjanpitoarvo / pakkaus 1.1.2025
(EUR  ALV 0 %)]]</f>
        <v>0</v>
      </c>
      <c r="P125" s="15"/>
      <c r="Q125" s="12"/>
      <c r="R125" s="12"/>
      <c r="S125" s="12"/>
      <c r="T125" s="13"/>
      <c r="U125" s="39">
        <f>MIN(Lääkkeet[[#This Row],[Velvoite 1.7.2025 (pakkauksia)]],Lääkkeet[[#This Row],[Suurimman alitusluvan mukainen velvoite
1.7.-31.12.2025 (pakkauksia)]],Lääkkeet[[#This Row],[Alin saldo 
1.7.-31.12.2025 (pakkauksia)]])*Lääkkeet[[#This Row],[Kirjanpitoarvo / pakkaus 1.7.2025
(EUR  ALV 0 %)]]</f>
        <v>0</v>
      </c>
      <c r="W125" s="49" t="str" cm="1">
        <f t="array" ref="W125">IFERROR(_xlfn.IFS(Lääkkeet[[#This Row],[Sitoutunut pääoma 
1.1.-30.6.2025 (EUR)]]&gt;0,"Täytetyt",Lääkkeet[[#This Row],[Sitoutunut pääoma 
1.7.-31.12.2025 (EUR)]]&gt;0,"Täytetyt"),"")</f>
        <v/>
      </c>
      <c r="X125" s="49"/>
      <c r="Y125" s="5">
        <f>Hakulomake!$B$29</f>
        <v>0</v>
      </c>
    </row>
    <row r="126" spans="1:25" x14ac:dyDescent="0.25">
      <c r="A126" s="6" t="s">
        <v>59</v>
      </c>
      <c r="B126" s="5">
        <f>Hakulomake!$B$17</f>
        <v>0</v>
      </c>
      <c r="C126" s="61">
        <v>1</v>
      </c>
      <c r="D126" s="5" t="s">
        <v>89</v>
      </c>
      <c r="E126" s="60" t="s">
        <v>340</v>
      </c>
      <c r="F126" s="5" t="s">
        <v>91</v>
      </c>
      <c r="G126" s="5" t="s">
        <v>331</v>
      </c>
      <c r="H126" s="5" t="s">
        <v>93</v>
      </c>
      <c r="I126" s="5" t="s">
        <v>65</v>
      </c>
      <c r="J126" s="61">
        <v>20</v>
      </c>
      <c r="K126" s="12"/>
      <c r="L126" s="12"/>
      <c r="M126" s="12"/>
      <c r="N126" s="13"/>
      <c r="O126" s="39">
        <f>MIN(Lääkkeet[[#This Row],[Velvoite 1.1.2025 (pakkauksia)]],Lääkkeet[[#This Row],[Suurimman alitusluvan mukainen velvoite 
1.1.-30.6.2025 (pakkauksia)]],Lääkkeet[[#This Row],[Alin saldo 
1.1.-30.6.2025 (pakkauksia)]])*Lääkkeet[[#This Row],[Kirjanpitoarvo / pakkaus 1.1.2025
(EUR  ALV 0 %)]]</f>
        <v>0</v>
      </c>
      <c r="P126" s="15"/>
      <c r="Q126" s="12"/>
      <c r="R126" s="12"/>
      <c r="S126" s="12"/>
      <c r="T126" s="13"/>
      <c r="U126" s="39">
        <f>MIN(Lääkkeet[[#This Row],[Velvoite 1.7.2025 (pakkauksia)]],Lääkkeet[[#This Row],[Suurimman alitusluvan mukainen velvoite
1.7.-31.12.2025 (pakkauksia)]],Lääkkeet[[#This Row],[Alin saldo 
1.7.-31.12.2025 (pakkauksia)]])*Lääkkeet[[#This Row],[Kirjanpitoarvo / pakkaus 1.7.2025
(EUR  ALV 0 %)]]</f>
        <v>0</v>
      </c>
      <c r="W126" s="49" t="str" cm="1">
        <f t="array" ref="W126">IFERROR(_xlfn.IFS(Lääkkeet[[#This Row],[Sitoutunut pääoma 
1.1.-30.6.2025 (EUR)]]&gt;0,"Täytetyt",Lääkkeet[[#This Row],[Sitoutunut pääoma 
1.7.-31.12.2025 (EUR)]]&gt;0,"Täytetyt"),"")</f>
        <v/>
      </c>
      <c r="X126" s="49"/>
      <c r="Y126" s="5">
        <f>Hakulomake!$B$29</f>
        <v>0</v>
      </c>
    </row>
    <row r="127" spans="1:25" x14ac:dyDescent="0.25">
      <c r="A127" s="6" t="s">
        <v>59</v>
      </c>
      <c r="B127" s="5">
        <f>Hakulomake!$B$17</f>
        <v>0</v>
      </c>
      <c r="C127" s="61">
        <v>1</v>
      </c>
      <c r="D127" s="5" t="s">
        <v>89</v>
      </c>
      <c r="E127" s="60" t="s">
        <v>341</v>
      </c>
      <c r="F127" s="5" t="s">
        <v>91</v>
      </c>
      <c r="G127" s="5" t="s">
        <v>331</v>
      </c>
      <c r="H127" s="5" t="s">
        <v>93</v>
      </c>
      <c r="I127" s="5" t="s">
        <v>65</v>
      </c>
      <c r="J127" s="61">
        <v>30</v>
      </c>
      <c r="K127" s="12"/>
      <c r="L127" s="12"/>
      <c r="M127" s="12"/>
      <c r="N127" s="13"/>
      <c r="O127" s="39">
        <f>MIN(Lääkkeet[[#This Row],[Velvoite 1.1.2025 (pakkauksia)]],Lääkkeet[[#This Row],[Suurimman alitusluvan mukainen velvoite 
1.1.-30.6.2025 (pakkauksia)]],Lääkkeet[[#This Row],[Alin saldo 
1.1.-30.6.2025 (pakkauksia)]])*Lääkkeet[[#This Row],[Kirjanpitoarvo / pakkaus 1.1.2025
(EUR  ALV 0 %)]]</f>
        <v>0</v>
      </c>
      <c r="P127" s="15"/>
      <c r="Q127" s="12"/>
      <c r="R127" s="12"/>
      <c r="S127" s="12"/>
      <c r="T127" s="13"/>
      <c r="U127" s="39">
        <f>MIN(Lääkkeet[[#This Row],[Velvoite 1.7.2025 (pakkauksia)]],Lääkkeet[[#This Row],[Suurimman alitusluvan mukainen velvoite
1.7.-31.12.2025 (pakkauksia)]],Lääkkeet[[#This Row],[Alin saldo 
1.7.-31.12.2025 (pakkauksia)]])*Lääkkeet[[#This Row],[Kirjanpitoarvo / pakkaus 1.7.2025
(EUR  ALV 0 %)]]</f>
        <v>0</v>
      </c>
      <c r="W127" s="49" t="str" cm="1">
        <f t="array" ref="W127">IFERROR(_xlfn.IFS(Lääkkeet[[#This Row],[Sitoutunut pääoma 
1.1.-30.6.2025 (EUR)]]&gt;0,"Täytetyt",Lääkkeet[[#This Row],[Sitoutunut pääoma 
1.7.-31.12.2025 (EUR)]]&gt;0,"Täytetyt"),"")</f>
        <v/>
      </c>
      <c r="X127" s="49"/>
      <c r="Y127" s="5">
        <f>Hakulomake!$B$29</f>
        <v>0</v>
      </c>
    </row>
    <row r="128" spans="1:25" x14ac:dyDescent="0.25">
      <c r="A128" s="6" t="s">
        <v>59</v>
      </c>
      <c r="B128" s="5">
        <f>Hakulomake!$B$17</f>
        <v>0</v>
      </c>
      <c r="C128" s="61">
        <v>1</v>
      </c>
      <c r="D128" s="5" t="s">
        <v>89</v>
      </c>
      <c r="E128" s="60" t="s">
        <v>342</v>
      </c>
      <c r="F128" s="5" t="s">
        <v>91</v>
      </c>
      <c r="G128" s="5" t="s">
        <v>331</v>
      </c>
      <c r="H128" s="5" t="s">
        <v>93</v>
      </c>
      <c r="I128" s="5" t="s">
        <v>65</v>
      </c>
      <c r="J128" s="61">
        <v>100</v>
      </c>
      <c r="K128" s="12"/>
      <c r="L128" s="12"/>
      <c r="M128" s="12"/>
      <c r="N128" s="13"/>
      <c r="O128" s="39">
        <f>MIN(Lääkkeet[[#This Row],[Velvoite 1.1.2025 (pakkauksia)]],Lääkkeet[[#This Row],[Suurimman alitusluvan mukainen velvoite 
1.1.-30.6.2025 (pakkauksia)]],Lääkkeet[[#This Row],[Alin saldo 
1.1.-30.6.2025 (pakkauksia)]])*Lääkkeet[[#This Row],[Kirjanpitoarvo / pakkaus 1.1.2025
(EUR  ALV 0 %)]]</f>
        <v>0</v>
      </c>
      <c r="P128" s="15"/>
      <c r="Q128" s="12"/>
      <c r="R128" s="12"/>
      <c r="S128" s="12"/>
      <c r="T128" s="13"/>
      <c r="U128" s="39">
        <f>MIN(Lääkkeet[[#This Row],[Velvoite 1.7.2025 (pakkauksia)]],Lääkkeet[[#This Row],[Suurimman alitusluvan mukainen velvoite
1.7.-31.12.2025 (pakkauksia)]],Lääkkeet[[#This Row],[Alin saldo 
1.7.-31.12.2025 (pakkauksia)]])*Lääkkeet[[#This Row],[Kirjanpitoarvo / pakkaus 1.7.2025
(EUR  ALV 0 %)]]</f>
        <v>0</v>
      </c>
      <c r="W128" s="49" t="str" cm="1">
        <f t="array" ref="W128">IFERROR(_xlfn.IFS(Lääkkeet[[#This Row],[Sitoutunut pääoma 
1.1.-30.6.2025 (EUR)]]&gt;0,"Täytetyt",Lääkkeet[[#This Row],[Sitoutunut pääoma 
1.7.-31.12.2025 (EUR)]]&gt;0,"Täytetyt"),"")</f>
        <v/>
      </c>
      <c r="X128" s="49"/>
      <c r="Y128" s="5">
        <f>Hakulomake!$B$29</f>
        <v>0</v>
      </c>
    </row>
    <row r="129" spans="1:25" x14ac:dyDescent="0.25">
      <c r="A129" s="6" t="s">
        <v>59</v>
      </c>
      <c r="B129" s="5">
        <f>Hakulomake!$B$17</f>
        <v>0</v>
      </c>
      <c r="C129" s="61">
        <v>1</v>
      </c>
      <c r="D129" s="5" t="s">
        <v>188</v>
      </c>
      <c r="E129" s="60" t="s">
        <v>343</v>
      </c>
      <c r="F129" s="5" t="s">
        <v>190</v>
      </c>
      <c r="G129" s="5" t="s">
        <v>344</v>
      </c>
      <c r="H129" s="5" t="s">
        <v>192</v>
      </c>
      <c r="I129" s="5" t="s">
        <v>345</v>
      </c>
      <c r="J129" s="61" t="s">
        <v>194</v>
      </c>
      <c r="K129" s="12"/>
      <c r="L129" s="12"/>
      <c r="M129" s="12"/>
      <c r="N129" s="13"/>
      <c r="O129" s="39">
        <f>MIN(Lääkkeet[[#This Row],[Velvoite 1.1.2025 (pakkauksia)]],Lääkkeet[[#This Row],[Suurimman alitusluvan mukainen velvoite 
1.1.-30.6.2025 (pakkauksia)]],Lääkkeet[[#This Row],[Alin saldo 
1.1.-30.6.2025 (pakkauksia)]])*Lääkkeet[[#This Row],[Kirjanpitoarvo / pakkaus 1.1.2025
(EUR  ALV 0 %)]]</f>
        <v>0</v>
      </c>
      <c r="P129" s="15"/>
      <c r="Q129" s="12"/>
      <c r="R129" s="12"/>
      <c r="S129" s="12"/>
      <c r="T129" s="13"/>
      <c r="U129" s="39">
        <f>MIN(Lääkkeet[[#This Row],[Velvoite 1.7.2025 (pakkauksia)]],Lääkkeet[[#This Row],[Suurimman alitusluvan mukainen velvoite
1.7.-31.12.2025 (pakkauksia)]],Lääkkeet[[#This Row],[Alin saldo 
1.7.-31.12.2025 (pakkauksia)]])*Lääkkeet[[#This Row],[Kirjanpitoarvo / pakkaus 1.7.2025
(EUR  ALV 0 %)]]</f>
        <v>0</v>
      </c>
      <c r="W129" s="49" t="str" cm="1">
        <f t="array" ref="W129">IFERROR(_xlfn.IFS(Lääkkeet[[#This Row],[Sitoutunut pääoma 
1.1.-30.6.2025 (EUR)]]&gt;0,"Täytetyt",Lääkkeet[[#This Row],[Sitoutunut pääoma 
1.7.-31.12.2025 (EUR)]]&gt;0,"Täytetyt"),"")</f>
        <v/>
      </c>
      <c r="X129" s="49"/>
      <c r="Y129" s="5">
        <f>Hakulomake!$B$29</f>
        <v>0</v>
      </c>
    </row>
    <row r="130" spans="1:25" x14ac:dyDescent="0.25">
      <c r="A130" s="6" t="s">
        <v>59</v>
      </c>
      <c r="B130" s="5">
        <f>Hakulomake!$B$17</f>
        <v>0</v>
      </c>
      <c r="C130" s="61">
        <v>1</v>
      </c>
      <c r="D130" s="5" t="s">
        <v>334</v>
      </c>
      <c r="E130" s="60" t="s">
        <v>346</v>
      </c>
      <c r="F130" s="5" t="s">
        <v>336</v>
      </c>
      <c r="G130" s="5" t="s">
        <v>347</v>
      </c>
      <c r="H130" s="5" t="s">
        <v>170</v>
      </c>
      <c r="I130" s="5" t="s">
        <v>133</v>
      </c>
      <c r="J130" s="61">
        <v>50</v>
      </c>
      <c r="K130" s="12"/>
      <c r="L130" s="12"/>
      <c r="M130" s="12"/>
      <c r="N130" s="13"/>
      <c r="O130" s="39">
        <f>MIN(Lääkkeet[[#This Row],[Velvoite 1.1.2025 (pakkauksia)]],Lääkkeet[[#This Row],[Suurimman alitusluvan mukainen velvoite 
1.1.-30.6.2025 (pakkauksia)]],Lääkkeet[[#This Row],[Alin saldo 
1.1.-30.6.2025 (pakkauksia)]])*Lääkkeet[[#This Row],[Kirjanpitoarvo / pakkaus 1.1.2025
(EUR  ALV 0 %)]]</f>
        <v>0</v>
      </c>
      <c r="P130" s="15"/>
      <c r="Q130" s="12"/>
      <c r="R130" s="12"/>
      <c r="S130" s="12"/>
      <c r="T130" s="13"/>
      <c r="U130" s="39">
        <f>MIN(Lääkkeet[[#This Row],[Velvoite 1.7.2025 (pakkauksia)]],Lääkkeet[[#This Row],[Suurimman alitusluvan mukainen velvoite
1.7.-31.12.2025 (pakkauksia)]],Lääkkeet[[#This Row],[Alin saldo 
1.7.-31.12.2025 (pakkauksia)]])*Lääkkeet[[#This Row],[Kirjanpitoarvo / pakkaus 1.7.2025
(EUR  ALV 0 %)]]</f>
        <v>0</v>
      </c>
      <c r="W130" s="49" t="str" cm="1">
        <f t="array" ref="W130">IFERROR(_xlfn.IFS(Lääkkeet[[#This Row],[Sitoutunut pääoma 
1.1.-30.6.2025 (EUR)]]&gt;0,"Täytetyt",Lääkkeet[[#This Row],[Sitoutunut pääoma 
1.7.-31.12.2025 (EUR)]]&gt;0,"Täytetyt"),"")</f>
        <v/>
      </c>
      <c r="X130" s="49"/>
      <c r="Y130" s="5">
        <f>Hakulomake!$B$29</f>
        <v>0</v>
      </c>
    </row>
    <row r="131" spans="1:25" x14ac:dyDescent="0.25">
      <c r="A131" s="6" t="s">
        <v>59</v>
      </c>
      <c r="B131" s="5">
        <f>Hakulomake!$B$17</f>
        <v>0</v>
      </c>
      <c r="C131" s="61">
        <v>1</v>
      </c>
      <c r="D131" s="5" t="s">
        <v>334</v>
      </c>
      <c r="E131" s="60" t="s">
        <v>348</v>
      </c>
      <c r="F131" s="5" t="s">
        <v>336</v>
      </c>
      <c r="G131" s="5" t="s">
        <v>347</v>
      </c>
      <c r="H131" s="5" t="s">
        <v>170</v>
      </c>
      <c r="I131" s="5" t="s">
        <v>133</v>
      </c>
      <c r="J131" s="61">
        <v>8</v>
      </c>
      <c r="K131" s="12"/>
      <c r="L131" s="12"/>
      <c r="M131" s="12"/>
      <c r="N131" s="13"/>
      <c r="O131" s="39">
        <f>MIN(Lääkkeet[[#This Row],[Velvoite 1.1.2025 (pakkauksia)]],Lääkkeet[[#This Row],[Suurimman alitusluvan mukainen velvoite 
1.1.-30.6.2025 (pakkauksia)]],Lääkkeet[[#This Row],[Alin saldo 
1.1.-30.6.2025 (pakkauksia)]])*Lääkkeet[[#This Row],[Kirjanpitoarvo / pakkaus 1.1.2025
(EUR  ALV 0 %)]]</f>
        <v>0</v>
      </c>
      <c r="P131" s="15"/>
      <c r="Q131" s="12"/>
      <c r="R131" s="12"/>
      <c r="S131" s="12"/>
      <c r="T131" s="13"/>
      <c r="U131" s="39">
        <f>MIN(Lääkkeet[[#This Row],[Velvoite 1.7.2025 (pakkauksia)]],Lääkkeet[[#This Row],[Suurimman alitusluvan mukainen velvoite
1.7.-31.12.2025 (pakkauksia)]],Lääkkeet[[#This Row],[Alin saldo 
1.7.-31.12.2025 (pakkauksia)]])*Lääkkeet[[#This Row],[Kirjanpitoarvo / pakkaus 1.7.2025
(EUR  ALV 0 %)]]</f>
        <v>0</v>
      </c>
      <c r="W131" s="49" t="str" cm="1">
        <f t="array" ref="W131">IFERROR(_xlfn.IFS(Lääkkeet[[#This Row],[Sitoutunut pääoma 
1.1.-30.6.2025 (EUR)]]&gt;0,"Täytetyt",Lääkkeet[[#This Row],[Sitoutunut pääoma 
1.7.-31.12.2025 (EUR)]]&gt;0,"Täytetyt"),"")</f>
        <v/>
      </c>
      <c r="X131" s="49"/>
      <c r="Y131" s="5">
        <f>Hakulomake!$B$29</f>
        <v>0</v>
      </c>
    </row>
    <row r="132" spans="1:25" x14ac:dyDescent="0.25">
      <c r="A132" s="6" t="s">
        <v>59</v>
      </c>
      <c r="B132" s="5">
        <f>Hakulomake!$B$17</f>
        <v>0</v>
      </c>
      <c r="C132" s="61">
        <v>1</v>
      </c>
      <c r="D132" s="5" t="s">
        <v>334</v>
      </c>
      <c r="E132" s="60" t="s">
        <v>349</v>
      </c>
      <c r="F132" s="5" t="s">
        <v>336</v>
      </c>
      <c r="G132" s="5" t="s">
        <v>347</v>
      </c>
      <c r="H132" s="5" t="s">
        <v>173</v>
      </c>
      <c r="I132" s="5" t="s">
        <v>133</v>
      </c>
      <c r="J132" s="61">
        <v>8</v>
      </c>
      <c r="K132" s="12"/>
      <c r="L132" s="12"/>
      <c r="M132" s="12"/>
      <c r="N132" s="13"/>
      <c r="O132" s="39">
        <f>MIN(Lääkkeet[[#This Row],[Velvoite 1.1.2025 (pakkauksia)]],Lääkkeet[[#This Row],[Suurimman alitusluvan mukainen velvoite 
1.1.-30.6.2025 (pakkauksia)]],Lääkkeet[[#This Row],[Alin saldo 
1.1.-30.6.2025 (pakkauksia)]])*Lääkkeet[[#This Row],[Kirjanpitoarvo / pakkaus 1.1.2025
(EUR  ALV 0 %)]]</f>
        <v>0</v>
      </c>
      <c r="P132" s="15"/>
      <c r="Q132" s="12"/>
      <c r="R132" s="12"/>
      <c r="S132" s="12"/>
      <c r="T132" s="13"/>
      <c r="U132" s="39">
        <f>MIN(Lääkkeet[[#This Row],[Velvoite 1.7.2025 (pakkauksia)]],Lääkkeet[[#This Row],[Suurimman alitusluvan mukainen velvoite
1.7.-31.12.2025 (pakkauksia)]],Lääkkeet[[#This Row],[Alin saldo 
1.7.-31.12.2025 (pakkauksia)]])*Lääkkeet[[#This Row],[Kirjanpitoarvo / pakkaus 1.7.2025
(EUR  ALV 0 %)]]</f>
        <v>0</v>
      </c>
      <c r="W132" s="49" t="str" cm="1">
        <f t="array" ref="W132">IFERROR(_xlfn.IFS(Lääkkeet[[#This Row],[Sitoutunut pääoma 
1.1.-30.6.2025 (EUR)]]&gt;0,"Täytetyt",Lääkkeet[[#This Row],[Sitoutunut pääoma 
1.7.-31.12.2025 (EUR)]]&gt;0,"Täytetyt"),"")</f>
        <v/>
      </c>
      <c r="X132" s="49"/>
      <c r="Y132" s="5">
        <f>Hakulomake!$B$29</f>
        <v>0</v>
      </c>
    </row>
    <row r="133" spans="1:25" x14ac:dyDescent="0.25">
      <c r="A133" s="6" t="s">
        <v>59</v>
      </c>
      <c r="B133" s="5">
        <f>Hakulomake!$B$17</f>
        <v>0</v>
      </c>
      <c r="C133" s="61">
        <v>1</v>
      </c>
      <c r="D133" s="5" t="s">
        <v>80</v>
      </c>
      <c r="E133" s="60" t="s">
        <v>350</v>
      </c>
      <c r="F133" s="5" t="s">
        <v>82</v>
      </c>
      <c r="G133" s="5" t="s">
        <v>351</v>
      </c>
      <c r="H133" s="5" t="s">
        <v>352</v>
      </c>
      <c r="I133" s="5" t="s">
        <v>353</v>
      </c>
      <c r="J133" s="61" t="s">
        <v>354</v>
      </c>
      <c r="K133" s="12"/>
      <c r="L133" s="12"/>
      <c r="M133" s="12"/>
      <c r="N133" s="13"/>
      <c r="O133" s="39">
        <f>MIN(Lääkkeet[[#This Row],[Velvoite 1.1.2025 (pakkauksia)]],Lääkkeet[[#This Row],[Suurimman alitusluvan mukainen velvoite 
1.1.-30.6.2025 (pakkauksia)]],Lääkkeet[[#This Row],[Alin saldo 
1.1.-30.6.2025 (pakkauksia)]])*Lääkkeet[[#This Row],[Kirjanpitoarvo / pakkaus 1.1.2025
(EUR  ALV 0 %)]]</f>
        <v>0</v>
      </c>
      <c r="P133" s="15"/>
      <c r="Q133" s="12"/>
      <c r="R133" s="12"/>
      <c r="S133" s="12"/>
      <c r="T133" s="13"/>
      <c r="U133" s="39">
        <f>MIN(Lääkkeet[[#This Row],[Velvoite 1.7.2025 (pakkauksia)]],Lääkkeet[[#This Row],[Suurimman alitusluvan mukainen velvoite
1.7.-31.12.2025 (pakkauksia)]],Lääkkeet[[#This Row],[Alin saldo 
1.7.-31.12.2025 (pakkauksia)]])*Lääkkeet[[#This Row],[Kirjanpitoarvo / pakkaus 1.7.2025
(EUR  ALV 0 %)]]</f>
        <v>0</v>
      </c>
      <c r="W133" s="49" t="str" cm="1">
        <f t="array" ref="W133">IFERROR(_xlfn.IFS(Lääkkeet[[#This Row],[Sitoutunut pääoma 
1.1.-30.6.2025 (EUR)]]&gt;0,"Täytetyt",Lääkkeet[[#This Row],[Sitoutunut pääoma 
1.7.-31.12.2025 (EUR)]]&gt;0,"Täytetyt"),"")</f>
        <v/>
      </c>
      <c r="X133" s="49"/>
      <c r="Y133" s="5">
        <f>Hakulomake!$B$29</f>
        <v>0</v>
      </c>
    </row>
    <row r="134" spans="1:25" x14ac:dyDescent="0.25">
      <c r="A134" s="6" t="s">
        <v>59</v>
      </c>
      <c r="B134" s="5">
        <f>Hakulomake!$B$17</f>
        <v>0</v>
      </c>
      <c r="C134" s="61">
        <v>1</v>
      </c>
      <c r="D134" s="5" t="s">
        <v>282</v>
      </c>
      <c r="E134" s="60" t="s">
        <v>355</v>
      </c>
      <c r="F134" s="5" t="s">
        <v>284</v>
      </c>
      <c r="G134" s="5" t="s">
        <v>356</v>
      </c>
      <c r="H134" s="5" t="s">
        <v>215</v>
      </c>
      <c r="I134" s="5" t="s">
        <v>211</v>
      </c>
      <c r="J134" s="61" t="s">
        <v>216</v>
      </c>
      <c r="K134" s="12"/>
      <c r="L134" s="12"/>
      <c r="M134" s="12"/>
      <c r="N134" s="13"/>
      <c r="O134" s="39">
        <f>MIN(Lääkkeet[[#This Row],[Velvoite 1.1.2025 (pakkauksia)]],Lääkkeet[[#This Row],[Suurimman alitusluvan mukainen velvoite 
1.1.-30.6.2025 (pakkauksia)]],Lääkkeet[[#This Row],[Alin saldo 
1.1.-30.6.2025 (pakkauksia)]])*Lääkkeet[[#This Row],[Kirjanpitoarvo / pakkaus 1.1.2025
(EUR  ALV 0 %)]]</f>
        <v>0</v>
      </c>
      <c r="P134" s="15"/>
      <c r="Q134" s="12"/>
      <c r="R134" s="12"/>
      <c r="S134" s="12"/>
      <c r="T134" s="13"/>
      <c r="U134" s="39">
        <f>MIN(Lääkkeet[[#This Row],[Velvoite 1.7.2025 (pakkauksia)]],Lääkkeet[[#This Row],[Suurimman alitusluvan mukainen velvoite
1.7.-31.12.2025 (pakkauksia)]],Lääkkeet[[#This Row],[Alin saldo 
1.7.-31.12.2025 (pakkauksia)]])*Lääkkeet[[#This Row],[Kirjanpitoarvo / pakkaus 1.7.2025
(EUR  ALV 0 %)]]</f>
        <v>0</v>
      </c>
      <c r="W134" s="49" t="str" cm="1">
        <f t="array" ref="W134">IFERROR(_xlfn.IFS(Lääkkeet[[#This Row],[Sitoutunut pääoma 
1.1.-30.6.2025 (EUR)]]&gt;0,"Täytetyt",Lääkkeet[[#This Row],[Sitoutunut pääoma 
1.7.-31.12.2025 (EUR)]]&gt;0,"Täytetyt"),"")</f>
        <v/>
      </c>
      <c r="X134" s="49"/>
      <c r="Y134" s="5">
        <f>Hakulomake!$B$29</f>
        <v>0</v>
      </c>
    </row>
    <row r="135" spans="1:25" x14ac:dyDescent="0.25">
      <c r="A135" s="6" t="s">
        <v>59</v>
      </c>
      <c r="B135" s="5">
        <f>Hakulomake!$B$17</f>
        <v>0</v>
      </c>
      <c r="C135" s="61">
        <v>1</v>
      </c>
      <c r="D135" s="5" t="s">
        <v>188</v>
      </c>
      <c r="E135" s="60" t="s">
        <v>357</v>
      </c>
      <c r="F135" s="5" t="s">
        <v>190</v>
      </c>
      <c r="G135" s="5" t="s">
        <v>358</v>
      </c>
      <c r="H135" s="5" t="s">
        <v>173</v>
      </c>
      <c r="I135" s="5" t="s">
        <v>171</v>
      </c>
      <c r="J135" s="61">
        <v>24</v>
      </c>
      <c r="K135" s="12"/>
      <c r="L135" s="12"/>
      <c r="M135" s="12"/>
      <c r="N135" s="13"/>
      <c r="O135" s="39">
        <f>MIN(Lääkkeet[[#This Row],[Velvoite 1.1.2025 (pakkauksia)]],Lääkkeet[[#This Row],[Suurimman alitusluvan mukainen velvoite 
1.1.-30.6.2025 (pakkauksia)]],Lääkkeet[[#This Row],[Alin saldo 
1.1.-30.6.2025 (pakkauksia)]])*Lääkkeet[[#This Row],[Kirjanpitoarvo / pakkaus 1.1.2025
(EUR  ALV 0 %)]]</f>
        <v>0</v>
      </c>
      <c r="P135" s="15"/>
      <c r="Q135" s="12"/>
      <c r="R135" s="12"/>
      <c r="S135" s="12"/>
      <c r="T135" s="13"/>
      <c r="U135" s="39">
        <f>MIN(Lääkkeet[[#This Row],[Velvoite 1.7.2025 (pakkauksia)]],Lääkkeet[[#This Row],[Suurimman alitusluvan mukainen velvoite
1.7.-31.12.2025 (pakkauksia)]],Lääkkeet[[#This Row],[Alin saldo 
1.7.-31.12.2025 (pakkauksia)]])*Lääkkeet[[#This Row],[Kirjanpitoarvo / pakkaus 1.7.2025
(EUR  ALV 0 %)]]</f>
        <v>0</v>
      </c>
      <c r="W135" s="49" t="str" cm="1">
        <f t="array" ref="W135">IFERROR(_xlfn.IFS(Lääkkeet[[#This Row],[Sitoutunut pääoma 
1.1.-30.6.2025 (EUR)]]&gt;0,"Täytetyt",Lääkkeet[[#This Row],[Sitoutunut pääoma 
1.7.-31.12.2025 (EUR)]]&gt;0,"Täytetyt"),"")</f>
        <v/>
      </c>
      <c r="X135" s="49"/>
      <c r="Y135" s="5">
        <f>Hakulomake!$B$29</f>
        <v>0</v>
      </c>
    </row>
    <row r="136" spans="1:25" x14ac:dyDescent="0.25">
      <c r="A136" s="6" t="s">
        <v>59</v>
      </c>
      <c r="B136" s="5">
        <f>Hakulomake!$B$17</f>
        <v>0</v>
      </c>
      <c r="C136" s="61">
        <v>1</v>
      </c>
      <c r="D136" s="5" t="s">
        <v>128</v>
      </c>
      <c r="E136" s="60" t="s">
        <v>359</v>
      </c>
      <c r="F136" s="5" t="s">
        <v>130</v>
      </c>
      <c r="G136" s="5" t="s">
        <v>298</v>
      </c>
      <c r="H136" s="5" t="s">
        <v>132</v>
      </c>
      <c r="I136" s="5" t="s">
        <v>133</v>
      </c>
      <c r="J136" s="61">
        <v>5</v>
      </c>
      <c r="K136" s="12"/>
      <c r="L136" s="12"/>
      <c r="M136" s="12"/>
      <c r="N136" s="13"/>
      <c r="O136" s="39">
        <f>MIN(Lääkkeet[[#This Row],[Velvoite 1.1.2025 (pakkauksia)]],Lääkkeet[[#This Row],[Suurimman alitusluvan mukainen velvoite 
1.1.-30.6.2025 (pakkauksia)]],Lääkkeet[[#This Row],[Alin saldo 
1.1.-30.6.2025 (pakkauksia)]])*Lääkkeet[[#This Row],[Kirjanpitoarvo / pakkaus 1.1.2025
(EUR  ALV 0 %)]]</f>
        <v>0</v>
      </c>
      <c r="P136" s="15"/>
      <c r="Q136" s="12"/>
      <c r="R136" s="12"/>
      <c r="S136" s="12"/>
      <c r="T136" s="13"/>
      <c r="U136" s="39">
        <f>MIN(Lääkkeet[[#This Row],[Velvoite 1.7.2025 (pakkauksia)]],Lääkkeet[[#This Row],[Suurimman alitusluvan mukainen velvoite
1.7.-31.12.2025 (pakkauksia)]],Lääkkeet[[#This Row],[Alin saldo 
1.7.-31.12.2025 (pakkauksia)]])*Lääkkeet[[#This Row],[Kirjanpitoarvo / pakkaus 1.7.2025
(EUR  ALV 0 %)]]</f>
        <v>0</v>
      </c>
      <c r="W136" s="49" t="str" cm="1">
        <f t="array" ref="W136">IFERROR(_xlfn.IFS(Lääkkeet[[#This Row],[Sitoutunut pääoma 
1.1.-30.6.2025 (EUR)]]&gt;0,"Täytetyt",Lääkkeet[[#This Row],[Sitoutunut pääoma 
1.7.-31.12.2025 (EUR)]]&gt;0,"Täytetyt"),"")</f>
        <v/>
      </c>
      <c r="X136" s="49"/>
      <c r="Y136" s="5">
        <f>Hakulomake!$B$29</f>
        <v>0</v>
      </c>
    </row>
    <row r="137" spans="1:25" x14ac:dyDescent="0.25">
      <c r="A137" s="6" t="s">
        <v>59</v>
      </c>
      <c r="B137" s="5">
        <f>Hakulomake!$B$17</f>
        <v>0</v>
      </c>
      <c r="C137" s="61">
        <v>1</v>
      </c>
      <c r="D137" s="5" t="s">
        <v>134</v>
      </c>
      <c r="E137" s="60" t="s">
        <v>360</v>
      </c>
      <c r="F137" s="5" t="s">
        <v>136</v>
      </c>
      <c r="G137" s="5" t="s">
        <v>361</v>
      </c>
      <c r="H137" s="5" t="s">
        <v>93</v>
      </c>
      <c r="I137" s="5" t="s">
        <v>65</v>
      </c>
      <c r="J137" s="61">
        <v>20</v>
      </c>
      <c r="K137" s="12"/>
      <c r="L137" s="12"/>
      <c r="M137" s="12"/>
      <c r="N137" s="13"/>
      <c r="O137" s="39">
        <f>MIN(Lääkkeet[[#This Row],[Velvoite 1.1.2025 (pakkauksia)]],Lääkkeet[[#This Row],[Suurimman alitusluvan mukainen velvoite 
1.1.-30.6.2025 (pakkauksia)]],Lääkkeet[[#This Row],[Alin saldo 
1.1.-30.6.2025 (pakkauksia)]])*Lääkkeet[[#This Row],[Kirjanpitoarvo / pakkaus 1.1.2025
(EUR  ALV 0 %)]]</f>
        <v>0</v>
      </c>
      <c r="P137" s="15"/>
      <c r="Q137" s="12"/>
      <c r="R137" s="12"/>
      <c r="S137" s="12"/>
      <c r="T137" s="13"/>
      <c r="U137" s="39">
        <f>MIN(Lääkkeet[[#This Row],[Velvoite 1.7.2025 (pakkauksia)]],Lääkkeet[[#This Row],[Suurimman alitusluvan mukainen velvoite
1.7.-31.12.2025 (pakkauksia)]],Lääkkeet[[#This Row],[Alin saldo 
1.7.-31.12.2025 (pakkauksia)]])*Lääkkeet[[#This Row],[Kirjanpitoarvo / pakkaus 1.7.2025
(EUR  ALV 0 %)]]</f>
        <v>0</v>
      </c>
      <c r="W137" s="49" t="str" cm="1">
        <f t="array" ref="W137">IFERROR(_xlfn.IFS(Lääkkeet[[#This Row],[Sitoutunut pääoma 
1.1.-30.6.2025 (EUR)]]&gt;0,"Täytetyt",Lääkkeet[[#This Row],[Sitoutunut pääoma 
1.7.-31.12.2025 (EUR)]]&gt;0,"Täytetyt"),"")</f>
        <v/>
      </c>
      <c r="X137" s="49"/>
      <c r="Y137" s="5">
        <f>Hakulomake!$B$29</f>
        <v>0</v>
      </c>
    </row>
    <row r="138" spans="1:25" x14ac:dyDescent="0.25">
      <c r="A138" s="6" t="s">
        <v>59</v>
      </c>
      <c r="B138" s="5">
        <f>Hakulomake!$B$17</f>
        <v>0</v>
      </c>
      <c r="C138" s="61">
        <v>1</v>
      </c>
      <c r="D138" s="5" t="s">
        <v>188</v>
      </c>
      <c r="E138" s="60" t="s">
        <v>2673</v>
      </c>
      <c r="F138" s="5" t="s">
        <v>190</v>
      </c>
      <c r="G138" s="5" t="s">
        <v>313</v>
      </c>
      <c r="H138" s="5" t="s">
        <v>132</v>
      </c>
      <c r="I138" s="5" t="s">
        <v>314</v>
      </c>
      <c r="J138" s="61">
        <v>32</v>
      </c>
      <c r="K138" s="12"/>
      <c r="L138" s="12"/>
      <c r="M138" s="12"/>
      <c r="N138" s="13"/>
      <c r="O138" s="39">
        <f>MIN(Lääkkeet[[#This Row],[Velvoite 1.1.2025 (pakkauksia)]],Lääkkeet[[#This Row],[Suurimman alitusluvan mukainen velvoite 
1.1.-30.6.2025 (pakkauksia)]],Lääkkeet[[#This Row],[Alin saldo 
1.1.-30.6.2025 (pakkauksia)]])*Lääkkeet[[#This Row],[Kirjanpitoarvo / pakkaus 1.1.2025
(EUR  ALV 0 %)]]</f>
        <v>0</v>
      </c>
      <c r="P138" s="15"/>
      <c r="Q138" s="12"/>
      <c r="R138" s="12"/>
      <c r="S138" s="12"/>
      <c r="T138" s="13"/>
      <c r="U138" s="39">
        <f>MIN(Lääkkeet[[#This Row],[Velvoite 1.7.2025 (pakkauksia)]],Lääkkeet[[#This Row],[Suurimman alitusluvan mukainen velvoite
1.7.-31.12.2025 (pakkauksia)]],Lääkkeet[[#This Row],[Alin saldo 
1.7.-31.12.2025 (pakkauksia)]])*Lääkkeet[[#This Row],[Kirjanpitoarvo / pakkaus 1.7.2025
(EUR  ALV 0 %)]]</f>
        <v>0</v>
      </c>
      <c r="W138" s="49" t="str" cm="1">
        <f t="array" ref="W138">IFERROR(_xlfn.IFS(Lääkkeet[[#This Row],[Sitoutunut pääoma 
1.1.-30.6.2025 (EUR)]]&gt;0,"Täytetyt",Lääkkeet[[#This Row],[Sitoutunut pääoma 
1.7.-31.12.2025 (EUR)]]&gt;0,"Täytetyt"),"")</f>
        <v/>
      </c>
      <c r="X138" s="49"/>
      <c r="Y138" s="5">
        <f>Hakulomake!$B$29</f>
        <v>0</v>
      </c>
    </row>
    <row r="139" spans="1:25" x14ac:dyDescent="0.25">
      <c r="A139" s="6" t="s">
        <v>59</v>
      </c>
      <c r="B139" s="5">
        <f>Hakulomake!$B$17</f>
        <v>0</v>
      </c>
      <c r="C139" s="61">
        <v>1</v>
      </c>
      <c r="D139" s="5" t="s">
        <v>301</v>
      </c>
      <c r="E139" s="60" t="s">
        <v>362</v>
      </c>
      <c r="F139" s="5" t="s">
        <v>303</v>
      </c>
      <c r="G139" s="5" t="s">
        <v>323</v>
      </c>
      <c r="H139" s="5" t="s">
        <v>93</v>
      </c>
      <c r="I139" s="5" t="s">
        <v>65</v>
      </c>
      <c r="J139" s="61">
        <v>14</v>
      </c>
      <c r="K139" s="12"/>
      <c r="L139" s="12"/>
      <c r="M139" s="12"/>
      <c r="N139" s="13"/>
      <c r="O139" s="39">
        <f>MIN(Lääkkeet[[#This Row],[Velvoite 1.1.2025 (pakkauksia)]],Lääkkeet[[#This Row],[Suurimman alitusluvan mukainen velvoite 
1.1.-30.6.2025 (pakkauksia)]],Lääkkeet[[#This Row],[Alin saldo 
1.1.-30.6.2025 (pakkauksia)]])*Lääkkeet[[#This Row],[Kirjanpitoarvo / pakkaus 1.1.2025
(EUR  ALV 0 %)]]</f>
        <v>0</v>
      </c>
      <c r="P139" s="15"/>
      <c r="Q139" s="12"/>
      <c r="R139" s="12"/>
      <c r="S139" s="12"/>
      <c r="T139" s="13"/>
      <c r="U139" s="39">
        <f>MIN(Lääkkeet[[#This Row],[Velvoite 1.7.2025 (pakkauksia)]],Lääkkeet[[#This Row],[Suurimman alitusluvan mukainen velvoite
1.7.-31.12.2025 (pakkauksia)]],Lääkkeet[[#This Row],[Alin saldo 
1.7.-31.12.2025 (pakkauksia)]])*Lääkkeet[[#This Row],[Kirjanpitoarvo / pakkaus 1.7.2025
(EUR  ALV 0 %)]]</f>
        <v>0</v>
      </c>
      <c r="W139" s="49" t="str" cm="1">
        <f t="array" ref="W139">IFERROR(_xlfn.IFS(Lääkkeet[[#This Row],[Sitoutunut pääoma 
1.1.-30.6.2025 (EUR)]]&gt;0,"Täytetyt",Lääkkeet[[#This Row],[Sitoutunut pääoma 
1.7.-31.12.2025 (EUR)]]&gt;0,"Täytetyt"),"")</f>
        <v/>
      </c>
      <c r="X139" s="49"/>
      <c r="Y139" s="5">
        <f>Hakulomake!$B$29</f>
        <v>0</v>
      </c>
    </row>
    <row r="140" spans="1:25" x14ac:dyDescent="0.25">
      <c r="A140" s="6" t="s">
        <v>59</v>
      </c>
      <c r="B140" s="5">
        <f>Hakulomake!$B$17</f>
        <v>0</v>
      </c>
      <c r="C140" s="61">
        <v>1</v>
      </c>
      <c r="D140" s="5" t="s">
        <v>245</v>
      </c>
      <c r="E140" s="60" t="s">
        <v>363</v>
      </c>
      <c r="F140" s="5" t="s">
        <v>247</v>
      </c>
      <c r="G140" s="5" t="s">
        <v>248</v>
      </c>
      <c r="H140" s="5" t="s">
        <v>249</v>
      </c>
      <c r="I140" s="5" t="s">
        <v>171</v>
      </c>
      <c r="J140" s="61">
        <v>10</v>
      </c>
      <c r="K140" s="12"/>
      <c r="L140" s="12"/>
      <c r="M140" s="12"/>
      <c r="N140" s="13"/>
      <c r="O140" s="39">
        <f>MIN(Lääkkeet[[#This Row],[Velvoite 1.1.2025 (pakkauksia)]],Lääkkeet[[#This Row],[Suurimman alitusluvan mukainen velvoite 
1.1.-30.6.2025 (pakkauksia)]],Lääkkeet[[#This Row],[Alin saldo 
1.1.-30.6.2025 (pakkauksia)]])*Lääkkeet[[#This Row],[Kirjanpitoarvo / pakkaus 1.1.2025
(EUR  ALV 0 %)]]</f>
        <v>0</v>
      </c>
      <c r="P140" s="15"/>
      <c r="Q140" s="12"/>
      <c r="R140" s="12"/>
      <c r="S140" s="12"/>
      <c r="T140" s="13"/>
      <c r="U140" s="39">
        <f>MIN(Lääkkeet[[#This Row],[Velvoite 1.7.2025 (pakkauksia)]],Lääkkeet[[#This Row],[Suurimman alitusluvan mukainen velvoite
1.7.-31.12.2025 (pakkauksia)]],Lääkkeet[[#This Row],[Alin saldo 
1.7.-31.12.2025 (pakkauksia)]])*Lääkkeet[[#This Row],[Kirjanpitoarvo / pakkaus 1.7.2025
(EUR  ALV 0 %)]]</f>
        <v>0</v>
      </c>
      <c r="W140" s="49" t="str" cm="1">
        <f t="array" ref="W140">IFERROR(_xlfn.IFS(Lääkkeet[[#This Row],[Sitoutunut pääoma 
1.1.-30.6.2025 (EUR)]]&gt;0,"Täytetyt",Lääkkeet[[#This Row],[Sitoutunut pääoma 
1.7.-31.12.2025 (EUR)]]&gt;0,"Täytetyt"),"")</f>
        <v/>
      </c>
      <c r="X140" s="49"/>
      <c r="Y140" s="5">
        <f>Hakulomake!$B$29</f>
        <v>0</v>
      </c>
    </row>
    <row r="141" spans="1:25" x14ac:dyDescent="0.25">
      <c r="A141" s="6" t="s">
        <v>59</v>
      </c>
      <c r="B141" s="5">
        <f>Hakulomake!$B$17</f>
        <v>0</v>
      </c>
      <c r="C141" s="61">
        <v>1</v>
      </c>
      <c r="D141" s="5" t="s">
        <v>239</v>
      </c>
      <c r="E141" s="60" t="s">
        <v>2674</v>
      </c>
      <c r="F141" s="5" t="s">
        <v>241</v>
      </c>
      <c r="G141" s="5" t="s">
        <v>242</v>
      </c>
      <c r="H141" s="5" t="s">
        <v>120</v>
      </c>
      <c r="I141" s="5" t="s">
        <v>65</v>
      </c>
      <c r="J141" s="61">
        <v>5</v>
      </c>
      <c r="K141" s="12"/>
      <c r="L141" s="12"/>
      <c r="M141" s="12"/>
      <c r="N141" s="13"/>
      <c r="O141" s="39">
        <f>MIN(Lääkkeet[[#This Row],[Velvoite 1.1.2025 (pakkauksia)]],Lääkkeet[[#This Row],[Suurimman alitusluvan mukainen velvoite 
1.1.-30.6.2025 (pakkauksia)]],Lääkkeet[[#This Row],[Alin saldo 
1.1.-30.6.2025 (pakkauksia)]])*Lääkkeet[[#This Row],[Kirjanpitoarvo / pakkaus 1.1.2025
(EUR  ALV 0 %)]]</f>
        <v>0</v>
      </c>
      <c r="P141" s="15"/>
      <c r="Q141" s="12"/>
      <c r="R141" s="12"/>
      <c r="S141" s="12"/>
      <c r="T141" s="13"/>
      <c r="U141" s="39">
        <f>MIN(Lääkkeet[[#This Row],[Velvoite 1.7.2025 (pakkauksia)]],Lääkkeet[[#This Row],[Suurimman alitusluvan mukainen velvoite
1.7.-31.12.2025 (pakkauksia)]],Lääkkeet[[#This Row],[Alin saldo 
1.7.-31.12.2025 (pakkauksia)]])*Lääkkeet[[#This Row],[Kirjanpitoarvo / pakkaus 1.7.2025
(EUR  ALV 0 %)]]</f>
        <v>0</v>
      </c>
      <c r="W141" s="49" t="str" cm="1">
        <f t="array" ref="W141">IFERROR(_xlfn.IFS(Lääkkeet[[#This Row],[Sitoutunut pääoma 
1.1.-30.6.2025 (EUR)]]&gt;0,"Täytetyt",Lääkkeet[[#This Row],[Sitoutunut pääoma 
1.7.-31.12.2025 (EUR)]]&gt;0,"Täytetyt"),"")</f>
        <v/>
      </c>
      <c r="X141" s="49"/>
      <c r="Y141" s="5">
        <f>Hakulomake!$B$29</f>
        <v>0</v>
      </c>
    </row>
    <row r="142" spans="1:25" x14ac:dyDescent="0.25">
      <c r="A142" s="6" t="s">
        <v>59</v>
      </c>
      <c r="B142" s="5">
        <f>Hakulomake!$B$17</f>
        <v>0</v>
      </c>
      <c r="C142" s="61">
        <v>1</v>
      </c>
      <c r="D142" s="5" t="s">
        <v>239</v>
      </c>
      <c r="E142" s="60" t="s">
        <v>364</v>
      </c>
      <c r="F142" s="5" t="s">
        <v>241</v>
      </c>
      <c r="G142" s="5" t="s">
        <v>339</v>
      </c>
      <c r="H142" s="5" t="s">
        <v>93</v>
      </c>
      <c r="I142" s="5" t="s">
        <v>65</v>
      </c>
      <c r="J142" s="61">
        <v>10</v>
      </c>
      <c r="K142" s="12"/>
      <c r="L142" s="12"/>
      <c r="M142" s="12"/>
      <c r="N142" s="13"/>
      <c r="O142" s="39">
        <f>MIN(Lääkkeet[[#This Row],[Velvoite 1.1.2025 (pakkauksia)]],Lääkkeet[[#This Row],[Suurimman alitusluvan mukainen velvoite 
1.1.-30.6.2025 (pakkauksia)]],Lääkkeet[[#This Row],[Alin saldo 
1.1.-30.6.2025 (pakkauksia)]])*Lääkkeet[[#This Row],[Kirjanpitoarvo / pakkaus 1.1.2025
(EUR  ALV 0 %)]]</f>
        <v>0</v>
      </c>
      <c r="P142" s="15"/>
      <c r="Q142" s="12"/>
      <c r="R142" s="12"/>
      <c r="S142" s="12"/>
      <c r="T142" s="13"/>
      <c r="U142" s="39">
        <f>MIN(Lääkkeet[[#This Row],[Velvoite 1.7.2025 (pakkauksia)]],Lääkkeet[[#This Row],[Suurimman alitusluvan mukainen velvoite
1.7.-31.12.2025 (pakkauksia)]],Lääkkeet[[#This Row],[Alin saldo 
1.7.-31.12.2025 (pakkauksia)]])*Lääkkeet[[#This Row],[Kirjanpitoarvo / pakkaus 1.7.2025
(EUR  ALV 0 %)]]</f>
        <v>0</v>
      </c>
      <c r="W142" s="49" t="str" cm="1">
        <f t="array" ref="W142">IFERROR(_xlfn.IFS(Lääkkeet[[#This Row],[Sitoutunut pääoma 
1.1.-30.6.2025 (EUR)]]&gt;0,"Täytetyt",Lääkkeet[[#This Row],[Sitoutunut pääoma 
1.7.-31.12.2025 (EUR)]]&gt;0,"Täytetyt"),"")</f>
        <v/>
      </c>
      <c r="X142" s="49"/>
      <c r="Y142" s="5">
        <f>Hakulomake!$B$29</f>
        <v>0</v>
      </c>
    </row>
    <row r="143" spans="1:25" x14ac:dyDescent="0.25">
      <c r="A143" s="6" t="s">
        <v>59</v>
      </c>
      <c r="B143" s="5">
        <f>Hakulomake!$B$17</f>
        <v>0</v>
      </c>
      <c r="C143" s="61">
        <v>1</v>
      </c>
      <c r="D143" s="5" t="s">
        <v>276</v>
      </c>
      <c r="E143" s="60" t="s">
        <v>365</v>
      </c>
      <c r="F143" s="5" t="s">
        <v>278</v>
      </c>
      <c r="G143" s="5" t="s">
        <v>279</v>
      </c>
      <c r="H143" s="5" t="s">
        <v>280</v>
      </c>
      <c r="I143" s="5" t="s">
        <v>164</v>
      </c>
      <c r="J143" s="61">
        <v>1</v>
      </c>
      <c r="K143" s="12"/>
      <c r="L143" s="12"/>
      <c r="M143" s="12"/>
      <c r="N143" s="13"/>
      <c r="O143" s="39">
        <f>MIN(Lääkkeet[[#This Row],[Velvoite 1.1.2025 (pakkauksia)]],Lääkkeet[[#This Row],[Suurimman alitusluvan mukainen velvoite 
1.1.-30.6.2025 (pakkauksia)]],Lääkkeet[[#This Row],[Alin saldo 
1.1.-30.6.2025 (pakkauksia)]])*Lääkkeet[[#This Row],[Kirjanpitoarvo / pakkaus 1.1.2025
(EUR  ALV 0 %)]]</f>
        <v>0</v>
      </c>
      <c r="P143" s="15"/>
      <c r="Q143" s="12"/>
      <c r="R143" s="12"/>
      <c r="S143" s="12"/>
      <c r="T143" s="13"/>
      <c r="U143" s="39">
        <f>MIN(Lääkkeet[[#This Row],[Velvoite 1.7.2025 (pakkauksia)]],Lääkkeet[[#This Row],[Suurimman alitusluvan mukainen velvoite
1.7.-31.12.2025 (pakkauksia)]],Lääkkeet[[#This Row],[Alin saldo 
1.7.-31.12.2025 (pakkauksia)]])*Lääkkeet[[#This Row],[Kirjanpitoarvo / pakkaus 1.7.2025
(EUR  ALV 0 %)]]</f>
        <v>0</v>
      </c>
      <c r="W143" s="49" t="str" cm="1">
        <f t="array" ref="W143">IFERROR(_xlfn.IFS(Lääkkeet[[#This Row],[Sitoutunut pääoma 
1.1.-30.6.2025 (EUR)]]&gt;0,"Täytetyt",Lääkkeet[[#This Row],[Sitoutunut pääoma 
1.7.-31.12.2025 (EUR)]]&gt;0,"Täytetyt"),"")</f>
        <v/>
      </c>
      <c r="X143" s="49"/>
      <c r="Y143" s="5">
        <f>Hakulomake!$B$29</f>
        <v>0</v>
      </c>
    </row>
    <row r="144" spans="1:25" x14ac:dyDescent="0.25">
      <c r="A144" s="6" t="s">
        <v>59</v>
      </c>
      <c r="B144" s="5">
        <f>Hakulomake!$B$17</f>
        <v>0</v>
      </c>
      <c r="C144" s="61">
        <v>1</v>
      </c>
      <c r="D144" s="5" t="s">
        <v>239</v>
      </c>
      <c r="E144" s="60" t="s">
        <v>366</v>
      </c>
      <c r="F144" s="5" t="s">
        <v>241</v>
      </c>
      <c r="G144" s="5" t="s">
        <v>265</v>
      </c>
      <c r="H144" s="5" t="s">
        <v>93</v>
      </c>
      <c r="I144" s="5" t="s">
        <v>65</v>
      </c>
      <c r="J144" s="61">
        <v>10</v>
      </c>
      <c r="K144" s="12"/>
      <c r="L144" s="12"/>
      <c r="M144" s="12"/>
      <c r="N144" s="13"/>
      <c r="O144" s="39">
        <f>MIN(Lääkkeet[[#This Row],[Velvoite 1.1.2025 (pakkauksia)]],Lääkkeet[[#This Row],[Suurimman alitusluvan mukainen velvoite 
1.1.-30.6.2025 (pakkauksia)]],Lääkkeet[[#This Row],[Alin saldo 
1.1.-30.6.2025 (pakkauksia)]])*Lääkkeet[[#This Row],[Kirjanpitoarvo / pakkaus 1.1.2025
(EUR  ALV 0 %)]]</f>
        <v>0</v>
      </c>
      <c r="P144" s="15"/>
      <c r="Q144" s="12"/>
      <c r="R144" s="12"/>
      <c r="S144" s="12"/>
      <c r="T144" s="13"/>
      <c r="U144" s="39">
        <f>MIN(Lääkkeet[[#This Row],[Velvoite 1.7.2025 (pakkauksia)]],Lääkkeet[[#This Row],[Suurimman alitusluvan mukainen velvoite
1.7.-31.12.2025 (pakkauksia)]],Lääkkeet[[#This Row],[Alin saldo 
1.7.-31.12.2025 (pakkauksia)]])*Lääkkeet[[#This Row],[Kirjanpitoarvo / pakkaus 1.7.2025
(EUR  ALV 0 %)]]</f>
        <v>0</v>
      </c>
      <c r="W144" s="49" t="str" cm="1">
        <f t="array" ref="W144">IFERROR(_xlfn.IFS(Lääkkeet[[#This Row],[Sitoutunut pääoma 
1.1.-30.6.2025 (EUR)]]&gt;0,"Täytetyt",Lääkkeet[[#This Row],[Sitoutunut pääoma 
1.7.-31.12.2025 (EUR)]]&gt;0,"Täytetyt"),"")</f>
        <v/>
      </c>
      <c r="X144" s="49"/>
      <c r="Y144" s="5">
        <f>Hakulomake!$B$29</f>
        <v>0</v>
      </c>
    </row>
    <row r="145" spans="1:25" x14ac:dyDescent="0.25">
      <c r="A145" s="6" t="s">
        <v>59</v>
      </c>
      <c r="B145" s="5">
        <f>Hakulomake!$B$17</f>
        <v>0</v>
      </c>
      <c r="C145" s="61">
        <v>1</v>
      </c>
      <c r="D145" s="5" t="s">
        <v>161</v>
      </c>
      <c r="E145" s="60" t="s">
        <v>367</v>
      </c>
      <c r="F145" s="5" t="s">
        <v>162</v>
      </c>
      <c r="G145" s="5" t="s">
        <v>163</v>
      </c>
      <c r="H145" s="5" t="s">
        <v>64</v>
      </c>
      <c r="I145" s="5" t="s">
        <v>133</v>
      </c>
      <c r="J145" s="61">
        <v>25</v>
      </c>
      <c r="K145" s="12"/>
      <c r="L145" s="12"/>
      <c r="M145" s="12"/>
      <c r="N145" s="13"/>
      <c r="O145" s="39">
        <f>MIN(Lääkkeet[[#This Row],[Velvoite 1.1.2025 (pakkauksia)]],Lääkkeet[[#This Row],[Suurimman alitusluvan mukainen velvoite 
1.1.-30.6.2025 (pakkauksia)]],Lääkkeet[[#This Row],[Alin saldo 
1.1.-30.6.2025 (pakkauksia)]])*Lääkkeet[[#This Row],[Kirjanpitoarvo / pakkaus 1.1.2025
(EUR  ALV 0 %)]]</f>
        <v>0</v>
      </c>
      <c r="P145" s="15"/>
      <c r="Q145" s="12"/>
      <c r="R145" s="12"/>
      <c r="S145" s="12"/>
      <c r="T145" s="13"/>
      <c r="U145" s="39">
        <f>MIN(Lääkkeet[[#This Row],[Velvoite 1.7.2025 (pakkauksia)]],Lääkkeet[[#This Row],[Suurimman alitusluvan mukainen velvoite
1.7.-31.12.2025 (pakkauksia)]],Lääkkeet[[#This Row],[Alin saldo 
1.7.-31.12.2025 (pakkauksia)]])*Lääkkeet[[#This Row],[Kirjanpitoarvo / pakkaus 1.7.2025
(EUR  ALV 0 %)]]</f>
        <v>0</v>
      </c>
      <c r="W145" s="49" t="str" cm="1">
        <f t="array" ref="W145">IFERROR(_xlfn.IFS(Lääkkeet[[#This Row],[Sitoutunut pääoma 
1.1.-30.6.2025 (EUR)]]&gt;0,"Täytetyt",Lääkkeet[[#This Row],[Sitoutunut pääoma 
1.7.-31.12.2025 (EUR)]]&gt;0,"Täytetyt"),"")</f>
        <v/>
      </c>
      <c r="X145" s="49"/>
      <c r="Y145" s="5">
        <f>Hakulomake!$B$29</f>
        <v>0</v>
      </c>
    </row>
    <row r="146" spans="1:25" x14ac:dyDescent="0.25">
      <c r="A146" s="6" t="s">
        <v>59</v>
      </c>
      <c r="B146" s="5">
        <f>Hakulomake!$B$17</f>
        <v>0</v>
      </c>
      <c r="C146" s="61">
        <v>1</v>
      </c>
      <c r="D146" s="5" t="s">
        <v>334</v>
      </c>
      <c r="E146" s="60" t="s">
        <v>368</v>
      </c>
      <c r="F146" s="5" t="s">
        <v>336</v>
      </c>
      <c r="G146" s="5" t="s">
        <v>337</v>
      </c>
      <c r="H146" s="5" t="s">
        <v>173</v>
      </c>
      <c r="I146" s="5" t="s">
        <v>133</v>
      </c>
      <c r="J146" s="61">
        <v>8</v>
      </c>
      <c r="K146" s="12"/>
      <c r="L146" s="12"/>
      <c r="M146" s="12"/>
      <c r="N146" s="13"/>
      <c r="O146" s="39">
        <f>MIN(Lääkkeet[[#This Row],[Velvoite 1.1.2025 (pakkauksia)]],Lääkkeet[[#This Row],[Suurimman alitusluvan mukainen velvoite 
1.1.-30.6.2025 (pakkauksia)]],Lääkkeet[[#This Row],[Alin saldo 
1.1.-30.6.2025 (pakkauksia)]])*Lääkkeet[[#This Row],[Kirjanpitoarvo / pakkaus 1.1.2025
(EUR  ALV 0 %)]]</f>
        <v>0</v>
      </c>
      <c r="P146" s="15"/>
      <c r="Q146" s="12"/>
      <c r="R146" s="12"/>
      <c r="S146" s="12"/>
      <c r="T146" s="13"/>
      <c r="U146" s="39">
        <f>MIN(Lääkkeet[[#This Row],[Velvoite 1.7.2025 (pakkauksia)]],Lääkkeet[[#This Row],[Suurimman alitusluvan mukainen velvoite
1.7.-31.12.2025 (pakkauksia)]],Lääkkeet[[#This Row],[Alin saldo 
1.7.-31.12.2025 (pakkauksia)]])*Lääkkeet[[#This Row],[Kirjanpitoarvo / pakkaus 1.7.2025
(EUR  ALV 0 %)]]</f>
        <v>0</v>
      </c>
      <c r="W146" s="49" t="str" cm="1">
        <f t="array" ref="W146">IFERROR(_xlfn.IFS(Lääkkeet[[#This Row],[Sitoutunut pääoma 
1.1.-30.6.2025 (EUR)]]&gt;0,"Täytetyt",Lääkkeet[[#This Row],[Sitoutunut pääoma 
1.7.-31.12.2025 (EUR)]]&gt;0,"Täytetyt"),"")</f>
        <v/>
      </c>
      <c r="X146" s="49"/>
      <c r="Y146" s="5">
        <f>Hakulomake!$B$29</f>
        <v>0</v>
      </c>
    </row>
    <row r="147" spans="1:25" x14ac:dyDescent="0.25">
      <c r="A147" s="6" t="s">
        <v>59</v>
      </c>
      <c r="B147" s="5">
        <f>Hakulomake!$B$17</f>
        <v>0</v>
      </c>
      <c r="C147" s="61">
        <v>1</v>
      </c>
      <c r="D147" s="5" t="s">
        <v>161</v>
      </c>
      <c r="E147" s="60" t="s">
        <v>369</v>
      </c>
      <c r="F147" s="5" t="s">
        <v>162</v>
      </c>
      <c r="G147" s="5" t="s">
        <v>370</v>
      </c>
      <c r="H147" s="5" t="s">
        <v>244</v>
      </c>
      <c r="I147" s="5" t="s">
        <v>133</v>
      </c>
      <c r="J147" s="61">
        <v>25</v>
      </c>
      <c r="K147" s="12"/>
      <c r="L147" s="12"/>
      <c r="M147" s="12"/>
      <c r="N147" s="13"/>
      <c r="O147" s="39">
        <f>MIN(Lääkkeet[[#This Row],[Velvoite 1.1.2025 (pakkauksia)]],Lääkkeet[[#This Row],[Suurimman alitusluvan mukainen velvoite 
1.1.-30.6.2025 (pakkauksia)]],Lääkkeet[[#This Row],[Alin saldo 
1.1.-30.6.2025 (pakkauksia)]])*Lääkkeet[[#This Row],[Kirjanpitoarvo / pakkaus 1.1.2025
(EUR  ALV 0 %)]]</f>
        <v>0</v>
      </c>
      <c r="P147" s="15"/>
      <c r="Q147" s="12"/>
      <c r="R147" s="12"/>
      <c r="S147" s="12"/>
      <c r="T147" s="13"/>
      <c r="U147" s="39">
        <f>MIN(Lääkkeet[[#This Row],[Velvoite 1.7.2025 (pakkauksia)]],Lääkkeet[[#This Row],[Suurimman alitusluvan mukainen velvoite
1.7.-31.12.2025 (pakkauksia)]],Lääkkeet[[#This Row],[Alin saldo 
1.7.-31.12.2025 (pakkauksia)]])*Lääkkeet[[#This Row],[Kirjanpitoarvo / pakkaus 1.7.2025
(EUR  ALV 0 %)]]</f>
        <v>0</v>
      </c>
      <c r="W147" s="49" t="str" cm="1">
        <f t="array" ref="W147">IFERROR(_xlfn.IFS(Lääkkeet[[#This Row],[Sitoutunut pääoma 
1.1.-30.6.2025 (EUR)]]&gt;0,"Täytetyt",Lääkkeet[[#This Row],[Sitoutunut pääoma 
1.7.-31.12.2025 (EUR)]]&gt;0,"Täytetyt"),"")</f>
        <v/>
      </c>
      <c r="X147" s="49"/>
      <c r="Y147" s="5">
        <f>Hakulomake!$B$29</f>
        <v>0</v>
      </c>
    </row>
    <row r="148" spans="1:25" x14ac:dyDescent="0.25">
      <c r="A148" s="6" t="s">
        <v>59</v>
      </c>
      <c r="B148" s="5">
        <f>Hakulomake!$B$17</f>
        <v>0</v>
      </c>
      <c r="C148" s="61">
        <v>1</v>
      </c>
      <c r="D148" s="5" t="s">
        <v>292</v>
      </c>
      <c r="E148" s="60" t="s">
        <v>371</v>
      </c>
      <c r="F148" s="5" t="s">
        <v>294</v>
      </c>
      <c r="G148" s="5" t="s">
        <v>2675</v>
      </c>
      <c r="H148" s="5" t="s">
        <v>286</v>
      </c>
      <c r="I148" s="5" t="s">
        <v>211</v>
      </c>
      <c r="J148" s="61" t="s">
        <v>286</v>
      </c>
      <c r="K148" s="12"/>
      <c r="L148" s="12"/>
      <c r="M148" s="12"/>
      <c r="N148" s="13"/>
      <c r="O148" s="39">
        <f>MIN(Lääkkeet[[#This Row],[Velvoite 1.1.2025 (pakkauksia)]],Lääkkeet[[#This Row],[Suurimman alitusluvan mukainen velvoite 
1.1.-30.6.2025 (pakkauksia)]],Lääkkeet[[#This Row],[Alin saldo 
1.1.-30.6.2025 (pakkauksia)]])*Lääkkeet[[#This Row],[Kirjanpitoarvo / pakkaus 1.1.2025
(EUR  ALV 0 %)]]</f>
        <v>0</v>
      </c>
      <c r="P148" s="15"/>
      <c r="Q148" s="12"/>
      <c r="R148" s="12"/>
      <c r="S148" s="12"/>
      <c r="T148" s="13"/>
      <c r="U148" s="39">
        <f>MIN(Lääkkeet[[#This Row],[Velvoite 1.7.2025 (pakkauksia)]],Lääkkeet[[#This Row],[Suurimman alitusluvan mukainen velvoite
1.7.-31.12.2025 (pakkauksia)]],Lääkkeet[[#This Row],[Alin saldo 
1.7.-31.12.2025 (pakkauksia)]])*Lääkkeet[[#This Row],[Kirjanpitoarvo / pakkaus 1.7.2025
(EUR  ALV 0 %)]]</f>
        <v>0</v>
      </c>
      <c r="W148" s="49" t="str" cm="1">
        <f t="array" ref="W148">IFERROR(_xlfn.IFS(Lääkkeet[[#This Row],[Sitoutunut pääoma 
1.1.-30.6.2025 (EUR)]]&gt;0,"Täytetyt",Lääkkeet[[#This Row],[Sitoutunut pääoma 
1.7.-31.12.2025 (EUR)]]&gt;0,"Täytetyt"),"")</f>
        <v/>
      </c>
      <c r="X148" s="49"/>
      <c r="Y148" s="5">
        <f>Hakulomake!$B$29</f>
        <v>0</v>
      </c>
    </row>
    <row r="149" spans="1:25" x14ac:dyDescent="0.25">
      <c r="A149" s="6" t="s">
        <v>59</v>
      </c>
      <c r="B149" s="5">
        <f>Hakulomake!$B$17</f>
        <v>0</v>
      </c>
      <c r="C149" s="61">
        <v>1</v>
      </c>
      <c r="D149" s="5" t="s">
        <v>207</v>
      </c>
      <c r="E149" s="60" t="s">
        <v>372</v>
      </c>
      <c r="F149" s="5" t="s">
        <v>209</v>
      </c>
      <c r="G149" s="5" t="s">
        <v>373</v>
      </c>
      <c r="H149" s="5" t="s">
        <v>93</v>
      </c>
      <c r="I149" s="5" t="s">
        <v>211</v>
      </c>
      <c r="J149" s="61" t="s">
        <v>212</v>
      </c>
      <c r="K149" s="12"/>
      <c r="L149" s="12"/>
      <c r="M149" s="12"/>
      <c r="N149" s="13"/>
      <c r="O149" s="39">
        <f>MIN(Lääkkeet[[#This Row],[Velvoite 1.1.2025 (pakkauksia)]],Lääkkeet[[#This Row],[Suurimman alitusluvan mukainen velvoite 
1.1.-30.6.2025 (pakkauksia)]],Lääkkeet[[#This Row],[Alin saldo 
1.1.-30.6.2025 (pakkauksia)]])*Lääkkeet[[#This Row],[Kirjanpitoarvo / pakkaus 1.1.2025
(EUR  ALV 0 %)]]</f>
        <v>0</v>
      </c>
      <c r="P149" s="15"/>
      <c r="Q149" s="12"/>
      <c r="R149" s="12"/>
      <c r="S149" s="12"/>
      <c r="T149" s="13"/>
      <c r="U149" s="39">
        <f>MIN(Lääkkeet[[#This Row],[Velvoite 1.7.2025 (pakkauksia)]],Lääkkeet[[#This Row],[Suurimman alitusluvan mukainen velvoite
1.7.-31.12.2025 (pakkauksia)]],Lääkkeet[[#This Row],[Alin saldo 
1.7.-31.12.2025 (pakkauksia)]])*Lääkkeet[[#This Row],[Kirjanpitoarvo / pakkaus 1.7.2025
(EUR  ALV 0 %)]]</f>
        <v>0</v>
      </c>
      <c r="W149" s="49" t="str" cm="1">
        <f t="array" ref="W149">IFERROR(_xlfn.IFS(Lääkkeet[[#This Row],[Sitoutunut pääoma 
1.1.-30.6.2025 (EUR)]]&gt;0,"Täytetyt",Lääkkeet[[#This Row],[Sitoutunut pääoma 
1.7.-31.12.2025 (EUR)]]&gt;0,"Täytetyt"),"")</f>
        <v/>
      </c>
      <c r="X149" s="49"/>
      <c r="Y149" s="5">
        <f>Hakulomake!$B$29</f>
        <v>0</v>
      </c>
    </row>
    <row r="150" spans="1:25" x14ac:dyDescent="0.25">
      <c r="A150" s="6" t="s">
        <v>59</v>
      </c>
      <c r="B150" s="5">
        <f>Hakulomake!$B$17</f>
        <v>0</v>
      </c>
      <c r="C150" s="61">
        <v>1</v>
      </c>
      <c r="D150" s="5" t="s">
        <v>161</v>
      </c>
      <c r="E150" s="60" t="s">
        <v>374</v>
      </c>
      <c r="F150" s="5" t="s">
        <v>162</v>
      </c>
      <c r="G150" s="5" t="s">
        <v>257</v>
      </c>
      <c r="H150" s="5" t="s">
        <v>310</v>
      </c>
      <c r="I150" s="5" t="s">
        <v>133</v>
      </c>
      <c r="J150" s="61">
        <v>35</v>
      </c>
      <c r="K150" s="12"/>
      <c r="L150" s="12"/>
      <c r="M150" s="12"/>
      <c r="N150" s="13"/>
      <c r="O150" s="39">
        <f>MIN(Lääkkeet[[#This Row],[Velvoite 1.1.2025 (pakkauksia)]],Lääkkeet[[#This Row],[Suurimman alitusluvan mukainen velvoite 
1.1.-30.6.2025 (pakkauksia)]],Lääkkeet[[#This Row],[Alin saldo 
1.1.-30.6.2025 (pakkauksia)]])*Lääkkeet[[#This Row],[Kirjanpitoarvo / pakkaus 1.1.2025
(EUR  ALV 0 %)]]</f>
        <v>0</v>
      </c>
      <c r="P150" s="15"/>
      <c r="Q150" s="12"/>
      <c r="R150" s="12"/>
      <c r="S150" s="12"/>
      <c r="T150" s="13"/>
      <c r="U150" s="39">
        <f>MIN(Lääkkeet[[#This Row],[Velvoite 1.7.2025 (pakkauksia)]],Lääkkeet[[#This Row],[Suurimman alitusluvan mukainen velvoite
1.7.-31.12.2025 (pakkauksia)]],Lääkkeet[[#This Row],[Alin saldo 
1.7.-31.12.2025 (pakkauksia)]])*Lääkkeet[[#This Row],[Kirjanpitoarvo / pakkaus 1.7.2025
(EUR  ALV 0 %)]]</f>
        <v>0</v>
      </c>
      <c r="W150" s="49" t="str" cm="1">
        <f t="array" ref="W150">IFERROR(_xlfn.IFS(Lääkkeet[[#This Row],[Sitoutunut pääoma 
1.1.-30.6.2025 (EUR)]]&gt;0,"Täytetyt",Lääkkeet[[#This Row],[Sitoutunut pääoma 
1.7.-31.12.2025 (EUR)]]&gt;0,"Täytetyt"),"")</f>
        <v/>
      </c>
      <c r="X150" s="49"/>
      <c r="Y150" s="5">
        <f>Hakulomake!$B$29</f>
        <v>0</v>
      </c>
    </row>
    <row r="151" spans="1:25" x14ac:dyDescent="0.25">
      <c r="A151" s="6" t="s">
        <v>59</v>
      </c>
      <c r="B151" s="5">
        <f>Hakulomake!$B$17</f>
        <v>0</v>
      </c>
      <c r="C151" s="61">
        <v>1</v>
      </c>
      <c r="D151" s="5" t="s">
        <v>99</v>
      </c>
      <c r="E151" s="60" t="s">
        <v>375</v>
      </c>
      <c r="F151" s="5" t="s">
        <v>101</v>
      </c>
      <c r="G151" s="5" t="s">
        <v>225</v>
      </c>
      <c r="H151" s="5" t="s">
        <v>104</v>
      </c>
      <c r="I151" s="5" t="s">
        <v>65</v>
      </c>
      <c r="J151" s="61">
        <v>14</v>
      </c>
      <c r="K151" s="12"/>
      <c r="L151" s="12"/>
      <c r="M151" s="12"/>
      <c r="N151" s="13"/>
      <c r="O151" s="39">
        <f>MIN(Lääkkeet[[#This Row],[Velvoite 1.1.2025 (pakkauksia)]],Lääkkeet[[#This Row],[Suurimman alitusluvan mukainen velvoite 
1.1.-30.6.2025 (pakkauksia)]],Lääkkeet[[#This Row],[Alin saldo 
1.1.-30.6.2025 (pakkauksia)]])*Lääkkeet[[#This Row],[Kirjanpitoarvo / pakkaus 1.1.2025
(EUR  ALV 0 %)]]</f>
        <v>0</v>
      </c>
      <c r="P151" s="15"/>
      <c r="Q151" s="12"/>
      <c r="R151" s="12"/>
      <c r="S151" s="12"/>
      <c r="T151" s="13"/>
      <c r="U151" s="39">
        <f>MIN(Lääkkeet[[#This Row],[Velvoite 1.7.2025 (pakkauksia)]],Lääkkeet[[#This Row],[Suurimman alitusluvan mukainen velvoite
1.7.-31.12.2025 (pakkauksia)]],Lääkkeet[[#This Row],[Alin saldo 
1.7.-31.12.2025 (pakkauksia)]])*Lääkkeet[[#This Row],[Kirjanpitoarvo / pakkaus 1.7.2025
(EUR  ALV 0 %)]]</f>
        <v>0</v>
      </c>
      <c r="W151" s="49" t="str" cm="1">
        <f t="array" ref="W151">IFERROR(_xlfn.IFS(Lääkkeet[[#This Row],[Sitoutunut pääoma 
1.1.-30.6.2025 (EUR)]]&gt;0,"Täytetyt",Lääkkeet[[#This Row],[Sitoutunut pääoma 
1.7.-31.12.2025 (EUR)]]&gt;0,"Täytetyt"),"")</f>
        <v/>
      </c>
      <c r="X151" s="49"/>
      <c r="Y151" s="5">
        <f>Hakulomake!$B$29</f>
        <v>0</v>
      </c>
    </row>
    <row r="152" spans="1:25" x14ac:dyDescent="0.25">
      <c r="A152" s="6" t="s">
        <v>59</v>
      </c>
      <c r="B152" s="5">
        <f>Hakulomake!$B$17</f>
        <v>0</v>
      </c>
      <c r="C152" s="61">
        <v>1</v>
      </c>
      <c r="D152" s="5" t="s">
        <v>89</v>
      </c>
      <c r="E152" s="60" t="s">
        <v>376</v>
      </c>
      <c r="F152" s="5" t="s">
        <v>91</v>
      </c>
      <c r="G152" s="5" t="s">
        <v>92</v>
      </c>
      <c r="H152" s="5" t="s">
        <v>111</v>
      </c>
      <c r="I152" s="5" t="s">
        <v>305</v>
      </c>
      <c r="J152" s="61" t="s">
        <v>377</v>
      </c>
      <c r="K152" s="12"/>
      <c r="L152" s="12"/>
      <c r="M152" s="12"/>
      <c r="N152" s="13"/>
      <c r="O152" s="39">
        <f>MIN(Lääkkeet[[#This Row],[Velvoite 1.1.2025 (pakkauksia)]],Lääkkeet[[#This Row],[Suurimman alitusluvan mukainen velvoite 
1.1.-30.6.2025 (pakkauksia)]],Lääkkeet[[#This Row],[Alin saldo 
1.1.-30.6.2025 (pakkauksia)]])*Lääkkeet[[#This Row],[Kirjanpitoarvo / pakkaus 1.1.2025
(EUR  ALV 0 %)]]</f>
        <v>0</v>
      </c>
      <c r="P152" s="15"/>
      <c r="Q152" s="12"/>
      <c r="R152" s="12"/>
      <c r="S152" s="12"/>
      <c r="T152" s="13"/>
      <c r="U152" s="39">
        <f>MIN(Lääkkeet[[#This Row],[Velvoite 1.7.2025 (pakkauksia)]],Lääkkeet[[#This Row],[Suurimman alitusluvan mukainen velvoite
1.7.-31.12.2025 (pakkauksia)]],Lääkkeet[[#This Row],[Alin saldo 
1.7.-31.12.2025 (pakkauksia)]])*Lääkkeet[[#This Row],[Kirjanpitoarvo / pakkaus 1.7.2025
(EUR  ALV 0 %)]]</f>
        <v>0</v>
      </c>
      <c r="W152" s="49" t="str" cm="1">
        <f t="array" ref="W152">IFERROR(_xlfn.IFS(Lääkkeet[[#This Row],[Sitoutunut pääoma 
1.1.-30.6.2025 (EUR)]]&gt;0,"Täytetyt",Lääkkeet[[#This Row],[Sitoutunut pääoma 
1.7.-31.12.2025 (EUR)]]&gt;0,"Täytetyt"),"")</f>
        <v/>
      </c>
      <c r="X152" s="49"/>
      <c r="Y152" s="5">
        <f>Hakulomake!$B$29</f>
        <v>0</v>
      </c>
    </row>
    <row r="153" spans="1:25" x14ac:dyDescent="0.25">
      <c r="A153" s="6" t="s">
        <v>59</v>
      </c>
      <c r="B153" s="5">
        <f>Hakulomake!$B$17</f>
        <v>0</v>
      </c>
      <c r="C153" s="61">
        <v>1</v>
      </c>
      <c r="D153" s="5" t="s">
        <v>89</v>
      </c>
      <c r="E153" s="60" t="s">
        <v>378</v>
      </c>
      <c r="F153" s="5" t="s">
        <v>91</v>
      </c>
      <c r="G153" s="5" t="s">
        <v>92</v>
      </c>
      <c r="H153" s="5" t="s">
        <v>111</v>
      </c>
      <c r="I153" s="5" t="s">
        <v>305</v>
      </c>
      <c r="J153" s="61" t="s">
        <v>112</v>
      </c>
      <c r="K153" s="12"/>
      <c r="L153" s="12"/>
      <c r="M153" s="12"/>
      <c r="N153" s="13"/>
      <c r="O153" s="39">
        <f>MIN(Lääkkeet[[#This Row],[Velvoite 1.1.2025 (pakkauksia)]],Lääkkeet[[#This Row],[Suurimman alitusluvan mukainen velvoite 
1.1.-30.6.2025 (pakkauksia)]],Lääkkeet[[#This Row],[Alin saldo 
1.1.-30.6.2025 (pakkauksia)]])*Lääkkeet[[#This Row],[Kirjanpitoarvo / pakkaus 1.1.2025
(EUR  ALV 0 %)]]</f>
        <v>0</v>
      </c>
      <c r="P153" s="15"/>
      <c r="Q153" s="12"/>
      <c r="R153" s="12"/>
      <c r="S153" s="12"/>
      <c r="T153" s="13"/>
      <c r="U153" s="39">
        <f>MIN(Lääkkeet[[#This Row],[Velvoite 1.7.2025 (pakkauksia)]],Lääkkeet[[#This Row],[Suurimman alitusluvan mukainen velvoite
1.7.-31.12.2025 (pakkauksia)]],Lääkkeet[[#This Row],[Alin saldo 
1.7.-31.12.2025 (pakkauksia)]])*Lääkkeet[[#This Row],[Kirjanpitoarvo / pakkaus 1.7.2025
(EUR  ALV 0 %)]]</f>
        <v>0</v>
      </c>
      <c r="W153" s="49" t="str" cm="1">
        <f t="array" ref="W153">IFERROR(_xlfn.IFS(Lääkkeet[[#This Row],[Sitoutunut pääoma 
1.1.-30.6.2025 (EUR)]]&gt;0,"Täytetyt",Lääkkeet[[#This Row],[Sitoutunut pääoma 
1.7.-31.12.2025 (EUR)]]&gt;0,"Täytetyt"),"")</f>
        <v/>
      </c>
      <c r="X153" s="49"/>
      <c r="Y153" s="5">
        <f>Hakulomake!$B$29</f>
        <v>0</v>
      </c>
    </row>
    <row r="154" spans="1:25" x14ac:dyDescent="0.25">
      <c r="A154" s="6" t="s">
        <v>59</v>
      </c>
      <c r="B154" s="5">
        <f>Hakulomake!$B$17</f>
        <v>0</v>
      </c>
      <c r="C154" s="61">
        <v>1</v>
      </c>
      <c r="D154" s="5" t="s">
        <v>60</v>
      </c>
      <c r="E154" s="60" t="s">
        <v>379</v>
      </c>
      <c r="F154" s="5" t="s">
        <v>62</v>
      </c>
      <c r="G154" s="5" t="s">
        <v>63</v>
      </c>
      <c r="H154" s="5" t="s">
        <v>64</v>
      </c>
      <c r="I154" s="5" t="s">
        <v>65</v>
      </c>
      <c r="J154" s="61">
        <v>30</v>
      </c>
      <c r="K154" s="12"/>
      <c r="L154" s="12"/>
      <c r="M154" s="12"/>
      <c r="N154" s="13"/>
      <c r="O154" s="39">
        <f>MIN(Lääkkeet[[#This Row],[Velvoite 1.1.2025 (pakkauksia)]],Lääkkeet[[#This Row],[Suurimman alitusluvan mukainen velvoite 
1.1.-30.6.2025 (pakkauksia)]],Lääkkeet[[#This Row],[Alin saldo 
1.1.-30.6.2025 (pakkauksia)]])*Lääkkeet[[#This Row],[Kirjanpitoarvo / pakkaus 1.1.2025
(EUR  ALV 0 %)]]</f>
        <v>0</v>
      </c>
      <c r="P154" s="15"/>
      <c r="Q154" s="12"/>
      <c r="R154" s="12"/>
      <c r="S154" s="12"/>
      <c r="T154" s="13"/>
      <c r="U154" s="39">
        <f>MIN(Lääkkeet[[#This Row],[Velvoite 1.7.2025 (pakkauksia)]],Lääkkeet[[#This Row],[Suurimman alitusluvan mukainen velvoite
1.7.-31.12.2025 (pakkauksia)]],Lääkkeet[[#This Row],[Alin saldo 
1.7.-31.12.2025 (pakkauksia)]])*Lääkkeet[[#This Row],[Kirjanpitoarvo / pakkaus 1.7.2025
(EUR  ALV 0 %)]]</f>
        <v>0</v>
      </c>
      <c r="W154" s="49" t="str" cm="1">
        <f t="array" ref="W154">IFERROR(_xlfn.IFS(Lääkkeet[[#This Row],[Sitoutunut pääoma 
1.1.-30.6.2025 (EUR)]]&gt;0,"Täytetyt",Lääkkeet[[#This Row],[Sitoutunut pääoma 
1.7.-31.12.2025 (EUR)]]&gt;0,"Täytetyt"),"")</f>
        <v/>
      </c>
      <c r="X154" s="49"/>
      <c r="Y154" s="5">
        <f>Hakulomake!$B$29</f>
        <v>0</v>
      </c>
    </row>
    <row r="155" spans="1:25" x14ac:dyDescent="0.25">
      <c r="A155" s="6" t="s">
        <v>59</v>
      </c>
      <c r="B155" s="5">
        <f>Hakulomake!$B$17</f>
        <v>0</v>
      </c>
      <c r="C155" s="61">
        <v>1</v>
      </c>
      <c r="D155" s="5" t="s">
        <v>166</v>
      </c>
      <c r="E155" s="60" t="s">
        <v>380</v>
      </c>
      <c r="F155" s="5" t="s">
        <v>168</v>
      </c>
      <c r="G155" s="5" t="s">
        <v>325</v>
      </c>
      <c r="H155" s="5" t="s">
        <v>173</v>
      </c>
      <c r="I155" s="5" t="s">
        <v>171</v>
      </c>
      <c r="J155" s="61">
        <v>12</v>
      </c>
      <c r="K155" s="12"/>
      <c r="L155" s="12"/>
      <c r="M155" s="12"/>
      <c r="N155" s="13"/>
      <c r="O155" s="39">
        <f>MIN(Lääkkeet[[#This Row],[Velvoite 1.1.2025 (pakkauksia)]],Lääkkeet[[#This Row],[Suurimman alitusluvan mukainen velvoite 
1.1.-30.6.2025 (pakkauksia)]],Lääkkeet[[#This Row],[Alin saldo 
1.1.-30.6.2025 (pakkauksia)]])*Lääkkeet[[#This Row],[Kirjanpitoarvo / pakkaus 1.1.2025
(EUR  ALV 0 %)]]</f>
        <v>0</v>
      </c>
      <c r="P155" s="15"/>
      <c r="Q155" s="12"/>
      <c r="R155" s="12"/>
      <c r="S155" s="12"/>
      <c r="T155" s="13"/>
      <c r="U155" s="39">
        <f>MIN(Lääkkeet[[#This Row],[Velvoite 1.7.2025 (pakkauksia)]],Lääkkeet[[#This Row],[Suurimman alitusluvan mukainen velvoite
1.7.-31.12.2025 (pakkauksia)]],Lääkkeet[[#This Row],[Alin saldo 
1.7.-31.12.2025 (pakkauksia)]])*Lääkkeet[[#This Row],[Kirjanpitoarvo / pakkaus 1.7.2025
(EUR  ALV 0 %)]]</f>
        <v>0</v>
      </c>
      <c r="W155" s="49" t="str" cm="1">
        <f t="array" ref="W155">IFERROR(_xlfn.IFS(Lääkkeet[[#This Row],[Sitoutunut pääoma 
1.1.-30.6.2025 (EUR)]]&gt;0,"Täytetyt",Lääkkeet[[#This Row],[Sitoutunut pääoma 
1.7.-31.12.2025 (EUR)]]&gt;0,"Täytetyt"),"")</f>
        <v/>
      </c>
      <c r="X155" s="49"/>
      <c r="Y155" s="5">
        <f>Hakulomake!$B$29</f>
        <v>0</v>
      </c>
    </row>
    <row r="156" spans="1:25" x14ac:dyDescent="0.25">
      <c r="A156" s="6" t="s">
        <v>59</v>
      </c>
      <c r="B156" s="5">
        <f>Hakulomake!$B$17</f>
        <v>0</v>
      </c>
      <c r="C156" s="61">
        <v>1</v>
      </c>
      <c r="D156" s="5" t="s">
        <v>282</v>
      </c>
      <c r="E156" s="60" t="s">
        <v>381</v>
      </c>
      <c r="F156" s="5" t="s">
        <v>284</v>
      </c>
      <c r="G156" s="5" t="s">
        <v>2676</v>
      </c>
      <c r="H156" s="5" t="s">
        <v>215</v>
      </c>
      <c r="I156" s="5" t="s">
        <v>157</v>
      </c>
      <c r="J156" s="61" t="s">
        <v>382</v>
      </c>
      <c r="K156" s="12"/>
      <c r="L156" s="12"/>
      <c r="M156" s="12"/>
      <c r="N156" s="13"/>
      <c r="O156" s="39">
        <f>MIN(Lääkkeet[[#This Row],[Velvoite 1.1.2025 (pakkauksia)]],Lääkkeet[[#This Row],[Suurimman alitusluvan mukainen velvoite 
1.1.-30.6.2025 (pakkauksia)]],Lääkkeet[[#This Row],[Alin saldo 
1.1.-30.6.2025 (pakkauksia)]])*Lääkkeet[[#This Row],[Kirjanpitoarvo / pakkaus 1.1.2025
(EUR  ALV 0 %)]]</f>
        <v>0</v>
      </c>
      <c r="P156" s="15"/>
      <c r="Q156" s="12"/>
      <c r="R156" s="12"/>
      <c r="S156" s="12"/>
      <c r="T156" s="13"/>
      <c r="U156" s="39">
        <f>MIN(Lääkkeet[[#This Row],[Velvoite 1.7.2025 (pakkauksia)]],Lääkkeet[[#This Row],[Suurimman alitusluvan mukainen velvoite
1.7.-31.12.2025 (pakkauksia)]],Lääkkeet[[#This Row],[Alin saldo 
1.7.-31.12.2025 (pakkauksia)]])*Lääkkeet[[#This Row],[Kirjanpitoarvo / pakkaus 1.7.2025
(EUR  ALV 0 %)]]</f>
        <v>0</v>
      </c>
      <c r="W156" s="49" t="str" cm="1">
        <f t="array" ref="W156">IFERROR(_xlfn.IFS(Lääkkeet[[#This Row],[Sitoutunut pääoma 
1.1.-30.6.2025 (EUR)]]&gt;0,"Täytetyt",Lääkkeet[[#This Row],[Sitoutunut pääoma 
1.7.-31.12.2025 (EUR)]]&gt;0,"Täytetyt"),"")</f>
        <v/>
      </c>
      <c r="X156" s="49"/>
      <c r="Y156" s="5">
        <f>Hakulomake!$B$29</f>
        <v>0</v>
      </c>
    </row>
    <row r="157" spans="1:25" x14ac:dyDescent="0.25">
      <c r="A157" s="6" t="s">
        <v>59</v>
      </c>
      <c r="B157" s="5">
        <f>Hakulomake!$B$17</f>
        <v>0</v>
      </c>
      <c r="C157" s="61">
        <v>1</v>
      </c>
      <c r="D157" s="5" t="s">
        <v>161</v>
      </c>
      <c r="E157" s="60" t="s">
        <v>383</v>
      </c>
      <c r="F157" s="5" t="s">
        <v>162</v>
      </c>
      <c r="G157" s="5" t="s">
        <v>163</v>
      </c>
      <c r="H157" s="5" t="s">
        <v>384</v>
      </c>
      <c r="I157" s="5" t="s">
        <v>219</v>
      </c>
      <c r="J157" s="61" t="s">
        <v>385</v>
      </c>
      <c r="K157" s="12"/>
      <c r="L157" s="12"/>
      <c r="M157" s="12"/>
      <c r="N157" s="13"/>
      <c r="O157" s="39">
        <f>MIN(Lääkkeet[[#This Row],[Velvoite 1.1.2025 (pakkauksia)]],Lääkkeet[[#This Row],[Suurimman alitusluvan mukainen velvoite 
1.1.-30.6.2025 (pakkauksia)]],Lääkkeet[[#This Row],[Alin saldo 
1.1.-30.6.2025 (pakkauksia)]])*Lääkkeet[[#This Row],[Kirjanpitoarvo / pakkaus 1.1.2025
(EUR  ALV 0 %)]]</f>
        <v>0</v>
      </c>
      <c r="P157" s="15"/>
      <c r="Q157" s="12"/>
      <c r="R157" s="12"/>
      <c r="S157" s="12"/>
      <c r="T157" s="13"/>
      <c r="U157" s="39">
        <f>MIN(Lääkkeet[[#This Row],[Velvoite 1.7.2025 (pakkauksia)]],Lääkkeet[[#This Row],[Suurimman alitusluvan mukainen velvoite
1.7.-31.12.2025 (pakkauksia)]],Lääkkeet[[#This Row],[Alin saldo 
1.7.-31.12.2025 (pakkauksia)]])*Lääkkeet[[#This Row],[Kirjanpitoarvo / pakkaus 1.7.2025
(EUR  ALV 0 %)]]</f>
        <v>0</v>
      </c>
      <c r="W157" s="49" t="str" cm="1">
        <f t="array" ref="W157">IFERROR(_xlfn.IFS(Lääkkeet[[#This Row],[Sitoutunut pääoma 
1.1.-30.6.2025 (EUR)]]&gt;0,"Täytetyt",Lääkkeet[[#This Row],[Sitoutunut pääoma 
1.7.-31.12.2025 (EUR)]]&gt;0,"Täytetyt"),"")</f>
        <v/>
      </c>
      <c r="X157" s="49"/>
      <c r="Y157" s="5">
        <f>Hakulomake!$B$29</f>
        <v>0</v>
      </c>
    </row>
    <row r="158" spans="1:25" x14ac:dyDescent="0.25">
      <c r="A158" s="6" t="s">
        <v>59</v>
      </c>
      <c r="B158" s="5">
        <f>Hakulomake!$B$17</f>
        <v>0</v>
      </c>
      <c r="C158" s="61">
        <v>1</v>
      </c>
      <c r="D158" s="5" t="s">
        <v>245</v>
      </c>
      <c r="E158" s="60" t="s">
        <v>386</v>
      </c>
      <c r="F158" s="5" t="s">
        <v>247</v>
      </c>
      <c r="G158" s="5" t="s">
        <v>248</v>
      </c>
      <c r="H158" s="5" t="s">
        <v>387</v>
      </c>
      <c r="I158" s="5" t="s">
        <v>71</v>
      </c>
      <c r="J158" s="61" t="s">
        <v>388</v>
      </c>
      <c r="K158" s="12"/>
      <c r="L158" s="12"/>
      <c r="M158" s="12"/>
      <c r="N158" s="13"/>
      <c r="O158" s="39">
        <f>MIN(Lääkkeet[[#This Row],[Velvoite 1.1.2025 (pakkauksia)]],Lääkkeet[[#This Row],[Suurimman alitusluvan mukainen velvoite 
1.1.-30.6.2025 (pakkauksia)]],Lääkkeet[[#This Row],[Alin saldo 
1.1.-30.6.2025 (pakkauksia)]])*Lääkkeet[[#This Row],[Kirjanpitoarvo / pakkaus 1.1.2025
(EUR  ALV 0 %)]]</f>
        <v>0</v>
      </c>
      <c r="P158" s="15"/>
      <c r="Q158" s="12"/>
      <c r="R158" s="12"/>
      <c r="S158" s="12"/>
      <c r="T158" s="13"/>
      <c r="U158" s="39">
        <f>MIN(Lääkkeet[[#This Row],[Velvoite 1.7.2025 (pakkauksia)]],Lääkkeet[[#This Row],[Suurimman alitusluvan mukainen velvoite
1.7.-31.12.2025 (pakkauksia)]],Lääkkeet[[#This Row],[Alin saldo 
1.7.-31.12.2025 (pakkauksia)]])*Lääkkeet[[#This Row],[Kirjanpitoarvo / pakkaus 1.7.2025
(EUR  ALV 0 %)]]</f>
        <v>0</v>
      </c>
      <c r="W158" s="49" t="str" cm="1">
        <f t="array" ref="W158">IFERROR(_xlfn.IFS(Lääkkeet[[#This Row],[Sitoutunut pääoma 
1.1.-30.6.2025 (EUR)]]&gt;0,"Täytetyt",Lääkkeet[[#This Row],[Sitoutunut pääoma 
1.7.-31.12.2025 (EUR)]]&gt;0,"Täytetyt"),"")</f>
        <v/>
      </c>
      <c r="X158" s="49"/>
      <c r="Y158" s="5">
        <f>Hakulomake!$B$29</f>
        <v>0</v>
      </c>
    </row>
    <row r="159" spans="1:25" x14ac:dyDescent="0.25">
      <c r="A159" s="6" t="s">
        <v>59</v>
      </c>
      <c r="B159" s="5">
        <f>Hakulomake!$B$17</f>
        <v>0</v>
      </c>
      <c r="C159" s="61">
        <v>1</v>
      </c>
      <c r="D159" s="5" t="s">
        <v>134</v>
      </c>
      <c r="E159" s="60" t="s">
        <v>389</v>
      </c>
      <c r="F159" s="5" t="s">
        <v>136</v>
      </c>
      <c r="G159" s="5" t="s">
        <v>275</v>
      </c>
      <c r="H159" s="5" t="s">
        <v>120</v>
      </c>
      <c r="I159" s="5" t="s">
        <v>65</v>
      </c>
      <c r="J159" s="61">
        <v>10</v>
      </c>
      <c r="K159" s="12"/>
      <c r="L159" s="12"/>
      <c r="M159" s="12"/>
      <c r="N159" s="13"/>
      <c r="O159" s="39">
        <f>MIN(Lääkkeet[[#This Row],[Velvoite 1.1.2025 (pakkauksia)]],Lääkkeet[[#This Row],[Suurimman alitusluvan mukainen velvoite 
1.1.-30.6.2025 (pakkauksia)]],Lääkkeet[[#This Row],[Alin saldo 
1.1.-30.6.2025 (pakkauksia)]])*Lääkkeet[[#This Row],[Kirjanpitoarvo / pakkaus 1.1.2025
(EUR  ALV 0 %)]]</f>
        <v>0</v>
      </c>
      <c r="P159" s="15"/>
      <c r="Q159" s="12"/>
      <c r="R159" s="12"/>
      <c r="S159" s="12"/>
      <c r="T159" s="13"/>
      <c r="U159" s="39">
        <f>MIN(Lääkkeet[[#This Row],[Velvoite 1.7.2025 (pakkauksia)]],Lääkkeet[[#This Row],[Suurimman alitusluvan mukainen velvoite
1.7.-31.12.2025 (pakkauksia)]],Lääkkeet[[#This Row],[Alin saldo 
1.7.-31.12.2025 (pakkauksia)]])*Lääkkeet[[#This Row],[Kirjanpitoarvo / pakkaus 1.7.2025
(EUR  ALV 0 %)]]</f>
        <v>0</v>
      </c>
      <c r="W159" s="49" t="str" cm="1">
        <f t="array" ref="W159">IFERROR(_xlfn.IFS(Lääkkeet[[#This Row],[Sitoutunut pääoma 
1.1.-30.6.2025 (EUR)]]&gt;0,"Täytetyt",Lääkkeet[[#This Row],[Sitoutunut pääoma 
1.7.-31.12.2025 (EUR)]]&gt;0,"Täytetyt"),"")</f>
        <v/>
      </c>
      <c r="X159" s="49"/>
      <c r="Y159" s="5">
        <f>Hakulomake!$B$29</f>
        <v>0</v>
      </c>
    </row>
    <row r="160" spans="1:25" x14ac:dyDescent="0.25">
      <c r="A160" s="6" t="s">
        <v>59</v>
      </c>
      <c r="B160" s="5">
        <f>Hakulomake!$B$17</f>
        <v>0</v>
      </c>
      <c r="C160" s="61">
        <v>1</v>
      </c>
      <c r="D160" s="5" t="s">
        <v>166</v>
      </c>
      <c r="E160" s="60" t="s">
        <v>390</v>
      </c>
      <c r="F160" s="5" t="s">
        <v>168</v>
      </c>
      <c r="G160" s="5" t="s">
        <v>325</v>
      </c>
      <c r="H160" s="5" t="s">
        <v>384</v>
      </c>
      <c r="I160" s="5" t="s">
        <v>71</v>
      </c>
      <c r="J160" s="61" t="s">
        <v>328</v>
      </c>
      <c r="K160" s="12"/>
      <c r="L160" s="12"/>
      <c r="M160" s="12"/>
      <c r="N160" s="13"/>
      <c r="O160" s="39">
        <f>MIN(Lääkkeet[[#This Row],[Velvoite 1.1.2025 (pakkauksia)]],Lääkkeet[[#This Row],[Suurimman alitusluvan mukainen velvoite 
1.1.-30.6.2025 (pakkauksia)]],Lääkkeet[[#This Row],[Alin saldo 
1.1.-30.6.2025 (pakkauksia)]])*Lääkkeet[[#This Row],[Kirjanpitoarvo / pakkaus 1.1.2025
(EUR  ALV 0 %)]]</f>
        <v>0</v>
      </c>
      <c r="P160" s="15"/>
      <c r="Q160" s="12"/>
      <c r="R160" s="12"/>
      <c r="S160" s="12"/>
      <c r="T160" s="13"/>
      <c r="U160" s="39">
        <f>MIN(Lääkkeet[[#This Row],[Velvoite 1.7.2025 (pakkauksia)]],Lääkkeet[[#This Row],[Suurimman alitusluvan mukainen velvoite
1.7.-31.12.2025 (pakkauksia)]],Lääkkeet[[#This Row],[Alin saldo 
1.7.-31.12.2025 (pakkauksia)]])*Lääkkeet[[#This Row],[Kirjanpitoarvo / pakkaus 1.7.2025
(EUR  ALV 0 %)]]</f>
        <v>0</v>
      </c>
      <c r="W160" s="49" t="str" cm="1">
        <f t="array" ref="W160">IFERROR(_xlfn.IFS(Lääkkeet[[#This Row],[Sitoutunut pääoma 
1.1.-30.6.2025 (EUR)]]&gt;0,"Täytetyt",Lääkkeet[[#This Row],[Sitoutunut pääoma 
1.7.-31.12.2025 (EUR)]]&gt;0,"Täytetyt"),"")</f>
        <v/>
      </c>
      <c r="X160" s="49"/>
      <c r="Y160" s="5">
        <f>Hakulomake!$B$29</f>
        <v>0</v>
      </c>
    </row>
    <row r="161" spans="1:25" x14ac:dyDescent="0.25">
      <c r="A161" s="6" t="s">
        <v>59</v>
      </c>
      <c r="B161" s="5">
        <f>Hakulomake!$B$17</f>
        <v>0</v>
      </c>
      <c r="C161" s="61">
        <v>1</v>
      </c>
      <c r="D161" s="5" t="s">
        <v>161</v>
      </c>
      <c r="E161" s="60" t="s">
        <v>391</v>
      </c>
      <c r="F161" s="5" t="s">
        <v>162</v>
      </c>
      <c r="G161" s="5" t="s">
        <v>392</v>
      </c>
      <c r="H161" s="5" t="s">
        <v>393</v>
      </c>
      <c r="I161" s="5" t="s">
        <v>394</v>
      </c>
      <c r="J161" s="61" t="s">
        <v>395</v>
      </c>
      <c r="K161" s="12"/>
      <c r="L161" s="12"/>
      <c r="M161" s="12"/>
      <c r="N161" s="13"/>
      <c r="O161" s="39">
        <f>MIN(Lääkkeet[[#This Row],[Velvoite 1.1.2025 (pakkauksia)]],Lääkkeet[[#This Row],[Suurimman alitusluvan mukainen velvoite 
1.1.-30.6.2025 (pakkauksia)]],Lääkkeet[[#This Row],[Alin saldo 
1.1.-30.6.2025 (pakkauksia)]])*Lääkkeet[[#This Row],[Kirjanpitoarvo / pakkaus 1.1.2025
(EUR  ALV 0 %)]]</f>
        <v>0</v>
      </c>
      <c r="P161" s="15"/>
      <c r="Q161" s="12"/>
      <c r="R161" s="12"/>
      <c r="S161" s="12"/>
      <c r="T161" s="13"/>
      <c r="U161" s="39">
        <f>MIN(Lääkkeet[[#This Row],[Velvoite 1.7.2025 (pakkauksia)]],Lääkkeet[[#This Row],[Suurimman alitusluvan mukainen velvoite
1.7.-31.12.2025 (pakkauksia)]],Lääkkeet[[#This Row],[Alin saldo 
1.7.-31.12.2025 (pakkauksia)]])*Lääkkeet[[#This Row],[Kirjanpitoarvo / pakkaus 1.7.2025
(EUR  ALV 0 %)]]</f>
        <v>0</v>
      </c>
      <c r="W161" s="49" t="str" cm="1">
        <f t="array" ref="W161">IFERROR(_xlfn.IFS(Lääkkeet[[#This Row],[Sitoutunut pääoma 
1.1.-30.6.2025 (EUR)]]&gt;0,"Täytetyt",Lääkkeet[[#This Row],[Sitoutunut pääoma 
1.7.-31.12.2025 (EUR)]]&gt;0,"Täytetyt"),"")</f>
        <v/>
      </c>
      <c r="X161" s="49"/>
      <c r="Y161" s="5">
        <f>Hakulomake!$B$29</f>
        <v>0</v>
      </c>
    </row>
    <row r="162" spans="1:25" x14ac:dyDescent="0.25">
      <c r="A162" s="6" t="s">
        <v>59</v>
      </c>
      <c r="B162" s="5">
        <f>Hakulomake!$B$17</f>
        <v>0</v>
      </c>
      <c r="C162" s="61">
        <v>1</v>
      </c>
      <c r="D162" s="5" t="s">
        <v>166</v>
      </c>
      <c r="E162" s="60" t="s">
        <v>396</v>
      </c>
      <c r="F162" s="5" t="s">
        <v>168</v>
      </c>
      <c r="G162" s="5" t="s">
        <v>169</v>
      </c>
      <c r="H162" s="5" t="s">
        <v>173</v>
      </c>
      <c r="I162" s="5" t="s">
        <v>171</v>
      </c>
      <c r="J162" s="61">
        <v>1</v>
      </c>
      <c r="K162" s="12"/>
      <c r="L162" s="12"/>
      <c r="M162" s="12"/>
      <c r="N162" s="13"/>
      <c r="O162" s="39">
        <f>MIN(Lääkkeet[[#This Row],[Velvoite 1.1.2025 (pakkauksia)]],Lääkkeet[[#This Row],[Suurimman alitusluvan mukainen velvoite 
1.1.-30.6.2025 (pakkauksia)]],Lääkkeet[[#This Row],[Alin saldo 
1.1.-30.6.2025 (pakkauksia)]])*Lääkkeet[[#This Row],[Kirjanpitoarvo / pakkaus 1.1.2025
(EUR  ALV 0 %)]]</f>
        <v>0</v>
      </c>
      <c r="P162" s="15"/>
      <c r="Q162" s="12"/>
      <c r="R162" s="12"/>
      <c r="S162" s="12"/>
      <c r="T162" s="13"/>
      <c r="U162" s="39">
        <f>MIN(Lääkkeet[[#This Row],[Velvoite 1.7.2025 (pakkauksia)]],Lääkkeet[[#This Row],[Suurimman alitusluvan mukainen velvoite
1.7.-31.12.2025 (pakkauksia)]],Lääkkeet[[#This Row],[Alin saldo 
1.7.-31.12.2025 (pakkauksia)]])*Lääkkeet[[#This Row],[Kirjanpitoarvo / pakkaus 1.7.2025
(EUR  ALV 0 %)]]</f>
        <v>0</v>
      </c>
      <c r="W162" s="49" t="str" cm="1">
        <f t="array" ref="W162">IFERROR(_xlfn.IFS(Lääkkeet[[#This Row],[Sitoutunut pääoma 
1.1.-30.6.2025 (EUR)]]&gt;0,"Täytetyt",Lääkkeet[[#This Row],[Sitoutunut pääoma 
1.7.-31.12.2025 (EUR)]]&gt;0,"Täytetyt"),"")</f>
        <v/>
      </c>
      <c r="X162" s="49"/>
      <c r="Y162" s="5">
        <f>Hakulomake!$B$29</f>
        <v>0</v>
      </c>
    </row>
    <row r="163" spans="1:25" x14ac:dyDescent="0.25">
      <c r="A163" s="6" t="s">
        <v>59</v>
      </c>
      <c r="B163" s="5">
        <f>Hakulomake!$B$17</f>
        <v>0</v>
      </c>
      <c r="C163" s="61">
        <v>1</v>
      </c>
      <c r="D163" s="5" t="s">
        <v>188</v>
      </c>
      <c r="E163" s="60" t="s">
        <v>397</v>
      </c>
      <c r="F163" s="5" t="s">
        <v>190</v>
      </c>
      <c r="G163" s="5" t="s">
        <v>313</v>
      </c>
      <c r="H163" s="5" t="s">
        <v>173</v>
      </c>
      <c r="I163" s="5" t="s">
        <v>314</v>
      </c>
      <c r="J163" s="61">
        <v>40</v>
      </c>
      <c r="K163" s="12"/>
      <c r="L163" s="12"/>
      <c r="M163" s="12"/>
      <c r="N163" s="13"/>
      <c r="O163" s="39">
        <f>MIN(Lääkkeet[[#This Row],[Velvoite 1.1.2025 (pakkauksia)]],Lääkkeet[[#This Row],[Suurimman alitusluvan mukainen velvoite 
1.1.-30.6.2025 (pakkauksia)]],Lääkkeet[[#This Row],[Alin saldo 
1.1.-30.6.2025 (pakkauksia)]])*Lääkkeet[[#This Row],[Kirjanpitoarvo / pakkaus 1.1.2025
(EUR  ALV 0 %)]]</f>
        <v>0</v>
      </c>
      <c r="P163" s="15"/>
      <c r="Q163" s="12"/>
      <c r="R163" s="12"/>
      <c r="S163" s="12"/>
      <c r="T163" s="13"/>
      <c r="U163" s="39">
        <f>MIN(Lääkkeet[[#This Row],[Velvoite 1.7.2025 (pakkauksia)]],Lääkkeet[[#This Row],[Suurimman alitusluvan mukainen velvoite
1.7.-31.12.2025 (pakkauksia)]],Lääkkeet[[#This Row],[Alin saldo 
1.7.-31.12.2025 (pakkauksia)]])*Lääkkeet[[#This Row],[Kirjanpitoarvo / pakkaus 1.7.2025
(EUR  ALV 0 %)]]</f>
        <v>0</v>
      </c>
      <c r="W163" s="49" t="str" cm="1">
        <f t="array" ref="W163">IFERROR(_xlfn.IFS(Lääkkeet[[#This Row],[Sitoutunut pääoma 
1.1.-30.6.2025 (EUR)]]&gt;0,"Täytetyt",Lääkkeet[[#This Row],[Sitoutunut pääoma 
1.7.-31.12.2025 (EUR)]]&gt;0,"Täytetyt"),"")</f>
        <v/>
      </c>
      <c r="X163" s="49"/>
      <c r="Y163" s="5">
        <f>Hakulomake!$B$29</f>
        <v>0</v>
      </c>
    </row>
    <row r="164" spans="1:25" x14ac:dyDescent="0.25">
      <c r="A164" s="6" t="s">
        <v>59</v>
      </c>
      <c r="B164" s="5">
        <f>Hakulomake!$B$17</f>
        <v>0</v>
      </c>
      <c r="C164" s="61">
        <v>1</v>
      </c>
      <c r="D164" s="5" t="s">
        <v>143</v>
      </c>
      <c r="E164" s="60" t="s">
        <v>398</v>
      </c>
      <c r="F164" s="5" t="s">
        <v>145</v>
      </c>
      <c r="G164" s="5" t="s">
        <v>399</v>
      </c>
      <c r="H164" s="5" t="s">
        <v>104</v>
      </c>
      <c r="I164" s="5" t="s">
        <v>400</v>
      </c>
      <c r="J164" s="61" t="s">
        <v>151</v>
      </c>
      <c r="K164" s="12"/>
      <c r="L164" s="12"/>
      <c r="M164" s="12"/>
      <c r="N164" s="13"/>
      <c r="O164" s="39">
        <f>MIN(Lääkkeet[[#This Row],[Velvoite 1.1.2025 (pakkauksia)]],Lääkkeet[[#This Row],[Suurimman alitusluvan mukainen velvoite 
1.1.-30.6.2025 (pakkauksia)]],Lääkkeet[[#This Row],[Alin saldo 
1.1.-30.6.2025 (pakkauksia)]])*Lääkkeet[[#This Row],[Kirjanpitoarvo / pakkaus 1.1.2025
(EUR  ALV 0 %)]]</f>
        <v>0</v>
      </c>
      <c r="P164" s="15"/>
      <c r="Q164" s="12"/>
      <c r="R164" s="12"/>
      <c r="S164" s="12"/>
      <c r="T164" s="13"/>
      <c r="U164" s="39">
        <f>MIN(Lääkkeet[[#This Row],[Velvoite 1.7.2025 (pakkauksia)]],Lääkkeet[[#This Row],[Suurimman alitusluvan mukainen velvoite
1.7.-31.12.2025 (pakkauksia)]],Lääkkeet[[#This Row],[Alin saldo 
1.7.-31.12.2025 (pakkauksia)]])*Lääkkeet[[#This Row],[Kirjanpitoarvo / pakkaus 1.7.2025
(EUR  ALV 0 %)]]</f>
        <v>0</v>
      </c>
      <c r="W164" s="49" t="str" cm="1">
        <f t="array" ref="W164">IFERROR(_xlfn.IFS(Lääkkeet[[#This Row],[Sitoutunut pääoma 
1.1.-30.6.2025 (EUR)]]&gt;0,"Täytetyt",Lääkkeet[[#This Row],[Sitoutunut pääoma 
1.7.-31.12.2025 (EUR)]]&gt;0,"Täytetyt"),"")</f>
        <v/>
      </c>
      <c r="X164" s="49"/>
      <c r="Y164" s="5">
        <f>Hakulomake!$B$29</f>
        <v>0</v>
      </c>
    </row>
    <row r="165" spans="1:25" x14ac:dyDescent="0.25">
      <c r="A165" s="6" t="s">
        <v>59</v>
      </c>
      <c r="B165" s="5">
        <f>Hakulomake!$B$17</f>
        <v>0</v>
      </c>
      <c r="C165" s="61">
        <v>1</v>
      </c>
      <c r="D165" s="5" t="s">
        <v>166</v>
      </c>
      <c r="E165" s="60" t="s">
        <v>401</v>
      </c>
      <c r="F165" s="5" t="s">
        <v>168</v>
      </c>
      <c r="G165" s="5" t="s">
        <v>402</v>
      </c>
      <c r="H165" s="5" t="s">
        <v>173</v>
      </c>
      <c r="I165" s="5" t="s">
        <v>133</v>
      </c>
      <c r="J165" s="61">
        <v>4</v>
      </c>
      <c r="K165" s="12"/>
      <c r="L165" s="12"/>
      <c r="M165" s="12"/>
      <c r="N165" s="13"/>
      <c r="O165" s="39">
        <f>MIN(Lääkkeet[[#This Row],[Velvoite 1.1.2025 (pakkauksia)]],Lääkkeet[[#This Row],[Suurimman alitusluvan mukainen velvoite 
1.1.-30.6.2025 (pakkauksia)]],Lääkkeet[[#This Row],[Alin saldo 
1.1.-30.6.2025 (pakkauksia)]])*Lääkkeet[[#This Row],[Kirjanpitoarvo / pakkaus 1.1.2025
(EUR  ALV 0 %)]]</f>
        <v>0</v>
      </c>
      <c r="P165" s="15"/>
      <c r="Q165" s="12"/>
      <c r="R165" s="12"/>
      <c r="S165" s="12"/>
      <c r="T165" s="13"/>
      <c r="U165" s="39">
        <f>MIN(Lääkkeet[[#This Row],[Velvoite 1.7.2025 (pakkauksia)]],Lääkkeet[[#This Row],[Suurimman alitusluvan mukainen velvoite
1.7.-31.12.2025 (pakkauksia)]],Lääkkeet[[#This Row],[Alin saldo 
1.7.-31.12.2025 (pakkauksia)]])*Lääkkeet[[#This Row],[Kirjanpitoarvo / pakkaus 1.7.2025
(EUR  ALV 0 %)]]</f>
        <v>0</v>
      </c>
      <c r="W165" s="49" t="str" cm="1">
        <f t="array" ref="W165">IFERROR(_xlfn.IFS(Lääkkeet[[#This Row],[Sitoutunut pääoma 
1.1.-30.6.2025 (EUR)]]&gt;0,"Täytetyt",Lääkkeet[[#This Row],[Sitoutunut pääoma 
1.7.-31.12.2025 (EUR)]]&gt;0,"Täytetyt"),"")</f>
        <v/>
      </c>
      <c r="X165" s="49"/>
      <c r="Y165" s="5">
        <f>Hakulomake!$B$29</f>
        <v>0</v>
      </c>
    </row>
    <row r="166" spans="1:25" x14ac:dyDescent="0.25">
      <c r="A166" s="6" t="s">
        <v>59</v>
      </c>
      <c r="B166" s="5">
        <f>Hakulomake!$B$17</f>
        <v>0</v>
      </c>
      <c r="C166" s="61">
        <v>1</v>
      </c>
      <c r="D166" s="5" t="s">
        <v>99</v>
      </c>
      <c r="E166" s="60" t="s">
        <v>403</v>
      </c>
      <c r="F166" s="5" t="s">
        <v>101</v>
      </c>
      <c r="G166" s="5" t="s">
        <v>225</v>
      </c>
      <c r="H166" s="5" t="s">
        <v>111</v>
      </c>
      <c r="I166" s="5" t="s">
        <v>71</v>
      </c>
      <c r="J166" s="61" t="s">
        <v>113</v>
      </c>
      <c r="K166" s="12"/>
      <c r="L166" s="12"/>
      <c r="M166" s="12"/>
      <c r="N166" s="13"/>
      <c r="O166" s="39">
        <f>MIN(Lääkkeet[[#This Row],[Velvoite 1.1.2025 (pakkauksia)]],Lääkkeet[[#This Row],[Suurimman alitusluvan mukainen velvoite 
1.1.-30.6.2025 (pakkauksia)]],Lääkkeet[[#This Row],[Alin saldo 
1.1.-30.6.2025 (pakkauksia)]])*Lääkkeet[[#This Row],[Kirjanpitoarvo / pakkaus 1.1.2025
(EUR  ALV 0 %)]]</f>
        <v>0</v>
      </c>
      <c r="P166" s="15"/>
      <c r="Q166" s="12"/>
      <c r="R166" s="12"/>
      <c r="S166" s="12"/>
      <c r="T166" s="13"/>
      <c r="U166" s="39">
        <f>MIN(Lääkkeet[[#This Row],[Velvoite 1.7.2025 (pakkauksia)]],Lääkkeet[[#This Row],[Suurimman alitusluvan mukainen velvoite
1.7.-31.12.2025 (pakkauksia)]],Lääkkeet[[#This Row],[Alin saldo 
1.7.-31.12.2025 (pakkauksia)]])*Lääkkeet[[#This Row],[Kirjanpitoarvo / pakkaus 1.7.2025
(EUR  ALV 0 %)]]</f>
        <v>0</v>
      </c>
      <c r="W166" s="49" t="str" cm="1">
        <f t="array" ref="W166">IFERROR(_xlfn.IFS(Lääkkeet[[#This Row],[Sitoutunut pääoma 
1.1.-30.6.2025 (EUR)]]&gt;0,"Täytetyt",Lääkkeet[[#This Row],[Sitoutunut pääoma 
1.7.-31.12.2025 (EUR)]]&gt;0,"Täytetyt"),"")</f>
        <v/>
      </c>
      <c r="X166" s="49"/>
      <c r="Y166" s="5">
        <f>Hakulomake!$B$29</f>
        <v>0</v>
      </c>
    </row>
    <row r="167" spans="1:25" x14ac:dyDescent="0.25">
      <c r="A167" s="6" t="s">
        <v>59</v>
      </c>
      <c r="B167" s="5">
        <f>Hakulomake!$B$17</f>
        <v>0</v>
      </c>
      <c r="C167" s="61">
        <v>1</v>
      </c>
      <c r="D167" s="5" t="s">
        <v>292</v>
      </c>
      <c r="E167" s="60" t="s">
        <v>404</v>
      </c>
      <c r="F167" s="5" t="s">
        <v>294</v>
      </c>
      <c r="G167" s="5" t="s">
        <v>405</v>
      </c>
      <c r="H167" s="5" t="s">
        <v>215</v>
      </c>
      <c r="I167" s="5" t="s">
        <v>211</v>
      </c>
      <c r="J167" s="61" t="s">
        <v>216</v>
      </c>
      <c r="K167" s="12"/>
      <c r="L167" s="12"/>
      <c r="M167" s="12"/>
      <c r="N167" s="13"/>
      <c r="O167" s="39">
        <f>MIN(Lääkkeet[[#This Row],[Velvoite 1.1.2025 (pakkauksia)]],Lääkkeet[[#This Row],[Suurimman alitusluvan mukainen velvoite 
1.1.-30.6.2025 (pakkauksia)]],Lääkkeet[[#This Row],[Alin saldo 
1.1.-30.6.2025 (pakkauksia)]])*Lääkkeet[[#This Row],[Kirjanpitoarvo / pakkaus 1.1.2025
(EUR  ALV 0 %)]]</f>
        <v>0</v>
      </c>
      <c r="P167" s="15"/>
      <c r="Q167" s="12"/>
      <c r="R167" s="12"/>
      <c r="S167" s="12"/>
      <c r="T167" s="13"/>
      <c r="U167" s="39">
        <f>MIN(Lääkkeet[[#This Row],[Velvoite 1.7.2025 (pakkauksia)]],Lääkkeet[[#This Row],[Suurimman alitusluvan mukainen velvoite
1.7.-31.12.2025 (pakkauksia)]],Lääkkeet[[#This Row],[Alin saldo 
1.7.-31.12.2025 (pakkauksia)]])*Lääkkeet[[#This Row],[Kirjanpitoarvo / pakkaus 1.7.2025
(EUR  ALV 0 %)]]</f>
        <v>0</v>
      </c>
      <c r="W167" s="49" t="str" cm="1">
        <f t="array" ref="W167">IFERROR(_xlfn.IFS(Lääkkeet[[#This Row],[Sitoutunut pääoma 
1.1.-30.6.2025 (EUR)]]&gt;0,"Täytetyt",Lääkkeet[[#This Row],[Sitoutunut pääoma 
1.7.-31.12.2025 (EUR)]]&gt;0,"Täytetyt"),"")</f>
        <v/>
      </c>
      <c r="X167" s="49"/>
      <c r="Y167" s="5">
        <f>Hakulomake!$B$29</f>
        <v>0</v>
      </c>
    </row>
    <row r="168" spans="1:25" x14ac:dyDescent="0.25">
      <c r="A168" s="6" t="s">
        <v>59</v>
      </c>
      <c r="B168" s="5">
        <f>Hakulomake!$B$17</f>
        <v>0</v>
      </c>
      <c r="C168" s="61">
        <v>1</v>
      </c>
      <c r="D168" s="5" t="s">
        <v>301</v>
      </c>
      <c r="E168" s="60" t="s">
        <v>406</v>
      </c>
      <c r="F168" s="5" t="s">
        <v>303</v>
      </c>
      <c r="G168" s="5" t="s">
        <v>407</v>
      </c>
      <c r="H168" s="5" t="s">
        <v>120</v>
      </c>
      <c r="I168" s="5" t="s">
        <v>65</v>
      </c>
      <c r="J168" s="61">
        <v>14</v>
      </c>
      <c r="K168" s="12"/>
      <c r="L168" s="12"/>
      <c r="M168" s="12"/>
      <c r="N168" s="13"/>
      <c r="O168" s="39">
        <f>MIN(Lääkkeet[[#This Row],[Velvoite 1.1.2025 (pakkauksia)]],Lääkkeet[[#This Row],[Suurimman alitusluvan mukainen velvoite 
1.1.-30.6.2025 (pakkauksia)]],Lääkkeet[[#This Row],[Alin saldo 
1.1.-30.6.2025 (pakkauksia)]])*Lääkkeet[[#This Row],[Kirjanpitoarvo / pakkaus 1.1.2025
(EUR  ALV 0 %)]]</f>
        <v>0</v>
      </c>
      <c r="P168" s="15"/>
      <c r="Q168" s="12"/>
      <c r="R168" s="12"/>
      <c r="S168" s="12"/>
      <c r="T168" s="13"/>
      <c r="U168" s="39">
        <f>MIN(Lääkkeet[[#This Row],[Velvoite 1.7.2025 (pakkauksia)]],Lääkkeet[[#This Row],[Suurimman alitusluvan mukainen velvoite
1.7.-31.12.2025 (pakkauksia)]],Lääkkeet[[#This Row],[Alin saldo 
1.7.-31.12.2025 (pakkauksia)]])*Lääkkeet[[#This Row],[Kirjanpitoarvo / pakkaus 1.7.2025
(EUR  ALV 0 %)]]</f>
        <v>0</v>
      </c>
      <c r="W168" s="49" t="str" cm="1">
        <f t="array" ref="W168">IFERROR(_xlfn.IFS(Lääkkeet[[#This Row],[Sitoutunut pääoma 
1.1.-30.6.2025 (EUR)]]&gt;0,"Täytetyt",Lääkkeet[[#This Row],[Sitoutunut pääoma 
1.7.-31.12.2025 (EUR)]]&gt;0,"Täytetyt"),"")</f>
        <v/>
      </c>
      <c r="X168" s="49"/>
      <c r="Y168" s="5">
        <f>Hakulomake!$B$29</f>
        <v>0</v>
      </c>
    </row>
    <row r="169" spans="1:25" x14ac:dyDescent="0.25">
      <c r="A169" s="6" t="s">
        <v>59</v>
      </c>
      <c r="B169" s="5">
        <f>Hakulomake!$B$17</f>
        <v>0</v>
      </c>
      <c r="C169" s="61">
        <v>1</v>
      </c>
      <c r="D169" s="5" t="s">
        <v>301</v>
      </c>
      <c r="E169" s="60" t="s">
        <v>408</v>
      </c>
      <c r="F169" s="5" t="s">
        <v>303</v>
      </c>
      <c r="G169" s="5" t="s">
        <v>407</v>
      </c>
      <c r="H169" s="5" t="s">
        <v>93</v>
      </c>
      <c r="I169" s="5" t="s">
        <v>65</v>
      </c>
      <c r="J169" s="61">
        <v>14</v>
      </c>
      <c r="K169" s="12"/>
      <c r="L169" s="12"/>
      <c r="M169" s="12"/>
      <c r="N169" s="13"/>
      <c r="O169" s="39">
        <f>MIN(Lääkkeet[[#This Row],[Velvoite 1.1.2025 (pakkauksia)]],Lääkkeet[[#This Row],[Suurimman alitusluvan mukainen velvoite 
1.1.-30.6.2025 (pakkauksia)]],Lääkkeet[[#This Row],[Alin saldo 
1.1.-30.6.2025 (pakkauksia)]])*Lääkkeet[[#This Row],[Kirjanpitoarvo / pakkaus 1.1.2025
(EUR  ALV 0 %)]]</f>
        <v>0</v>
      </c>
      <c r="P169" s="15"/>
      <c r="Q169" s="12"/>
      <c r="R169" s="12"/>
      <c r="S169" s="12"/>
      <c r="T169" s="13"/>
      <c r="U169" s="39">
        <f>MIN(Lääkkeet[[#This Row],[Velvoite 1.7.2025 (pakkauksia)]],Lääkkeet[[#This Row],[Suurimman alitusluvan mukainen velvoite
1.7.-31.12.2025 (pakkauksia)]],Lääkkeet[[#This Row],[Alin saldo 
1.7.-31.12.2025 (pakkauksia)]])*Lääkkeet[[#This Row],[Kirjanpitoarvo / pakkaus 1.7.2025
(EUR  ALV 0 %)]]</f>
        <v>0</v>
      </c>
      <c r="W169" s="49" t="str" cm="1">
        <f t="array" ref="W169">IFERROR(_xlfn.IFS(Lääkkeet[[#This Row],[Sitoutunut pääoma 
1.1.-30.6.2025 (EUR)]]&gt;0,"Täytetyt",Lääkkeet[[#This Row],[Sitoutunut pääoma 
1.7.-31.12.2025 (EUR)]]&gt;0,"Täytetyt"),"")</f>
        <v/>
      </c>
      <c r="X169" s="49"/>
      <c r="Y169" s="5">
        <f>Hakulomake!$B$29</f>
        <v>0</v>
      </c>
    </row>
    <row r="170" spans="1:25" x14ac:dyDescent="0.25">
      <c r="A170" s="6" t="s">
        <v>59</v>
      </c>
      <c r="B170" s="5">
        <f>Hakulomake!$B$17</f>
        <v>0</v>
      </c>
      <c r="C170" s="61">
        <v>1</v>
      </c>
      <c r="D170" s="5" t="s">
        <v>134</v>
      </c>
      <c r="E170" s="60" t="s">
        <v>409</v>
      </c>
      <c r="F170" s="5" t="s">
        <v>136</v>
      </c>
      <c r="G170" s="5" t="s">
        <v>275</v>
      </c>
      <c r="H170" s="5" t="s">
        <v>104</v>
      </c>
      <c r="I170" s="5" t="s">
        <v>65</v>
      </c>
      <c r="J170" s="61">
        <v>20</v>
      </c>
      <c r="K170" s="12"/>
      <c r="L170" s="12"/>
      <c r="M170" s="12"/>
      <c r="N170" s="13"/>
      <c r="O170" s="39">
        <f>MIN(Lääkkeet[[#This Row],[Velvoite 1.1.2025 (pakkauksia)]],Lääkkeet[[#This Row],[Suurimman alitusluvan mukainen velvoite 
1.1.-30.6.2025 (pakkauksia)]],Lääkkeet[[#This Row],[Alin saldo 
1.1.-30.6.2025 (pakkauksia)]])*Lääkkeet[[#This Row],[Kirjanpitoarvo / pakkaus 1.1.2025
(EUR  ALV 0 %)]]</f>
        <v>0</v>
      </c>
      <c r="P170" s="15"/>
      <c r="Q170" s="12"/>
      <c r="R170" s="12"/>
      <c r="S170" s="12"/>
      <c r="T170" s="13"/>
      <c r="U170" s="39">
        <f>MIN(Lääkkeet[[#This Row],[Velvoite 1.7.2025 (pakkauksia)]],Lääkkeet[[#This Row],[Suurimman alitusluvan mukainen velvoite
1.7.-31.12.2025 (pakkauksia)]],Lääkkeet[[#This Row],[Alin saldo 
1.7.-31.12.2025 (pakkauksia)]])*Lääkkeet[[#This Row],[Kirjanpitoarvo / pakkaus 1.7.2025
(EUR  ALV 0 %)]]</f>
        <v>0</v>
      </c>
      <c r="W170" s="49" t="str" cm="1">
        <f t="array" ref="W170">IFERROR(_xlfn.IFS(Lääkkeet[[#This Row],[Sitoutunut pääoma 
1.1.-30.6.2025 (EUR)]]&gt;0,"Täytetyt",Lääkkeet[[#This Row],[Sitoutunut pääoma 
1.7.-31.12.2025 (EUR)]]&gt;0,"Täytetyt"),"")</f>
        <v/>
      </c>
      <c r="X170" s="49"/>
      <c r="Y170" s="5">
        <f>Hakulomake!$B$29</f>
        <v>0</v>
      </c>
    </row>
    <row r="171" spans="1:25" x14ac:dyDescent="0.25">
      <c r="A171" s="6" t="s">
        <v>59</v>
      </c>
      <c r="B171" s="5">
        <f>Hakulomake!$B$17</f>
        <v>0</v>
      </c>
      <c r="C171" s="61">
        <v>1</v>
      </c>
      <c r="D171" s="5" t="s">
        <v>66</v>
      </c>
      <c r="E171" s="60" t="s">
        <v>410</v>
      </c>
      <c r="F171" s="5" t="s">
        <v>68</v>
      </c>
      <c r="G171" s="5" t="s">
        <v>252</v>
      </c>
      <c r="H171" s="5" t="s">
        <v>74</v>
      </c>
      <c r="I171" s="5" t="s">
        <v>65</v>
      </c>
      <c r="J171" s="61">
        <v>30</v>
      </c>
      <c r="K171" s="12"/>
      <c r="L171" s="12"/>
      <c r="M171" s="12"/>
      <c r="N171" s="13"/>
      <c r="O171" s="39">
        <f>MIN(Lääkkeet[[#This Row],[Velvoite 1.1.2025 (pakkauksia)]],Lääkkeet[[#This Row],[Suurimman alitusluvan mukainen velvoite 
1.1.-30.6.2025 (pakkauksia)]],Lääkkeet[[#This Row],[Alin saldo 
1.1.-30.6.2025 (pakkauksia)]])*Lääkkeet[[#This Row],[Kirjanpitoarvo / pakkaus 1.1.2025
(EUR  ALV 0 %)]]</f>
        <v>0</v>
      </c>
      <c r="P171" s="15"/>
      <c r="Q171" s="12"/>
      <c r="R171" s="12"/>
      <c r="S171" s="12"/>
      <c r="T171" s="13"/>
      <c r="U171" s="39">
        <f>MIN(Lääkkeet[[#This Row],[Velvoite 1.7.2025 (pakkauksia)]],Lääkkeet[[#This Row],[Suurimman alitusluvan mukainen velvoite
1.7.-31.12.2025 (pakkauksia)]],Lääkkeet[[#This Row],[Alin saldo 
1.7.-31.12.2025 (pakkauksia)]])*Lääkkeet[[#This Row],[Kirjanpitoarvo / pakkaus 1.7.2025
(EUR  ALV 0 %)]]</f>
        <v>0</v>
      </c>
      <c r="W171" s="49" t="str" cm="1">
        <f t="array" ref="W171">IFERROR(_xlfn.IFS(Lääkkeet[[#This Row],[Sitoutunut pääoma 
1.1.-30.6.2025 (EUR)]]&gt;0,"Täytetyt",Lääkkeet[[#This Row],[Sitoutunut pääoma 
1.7.-31.12.2025 (EUR)]]&gt;0,"Täytetyt"),"")</f>
        <v/>
      </c>
      <c r="X171" s="49"/>
      <c r="Y171" s="5">
        <f>Hakulomake!$B$29</f>
        <v>0</v>
      </c>
    </row>
    <row r="172" spans="1:25" x14ac:dyDescent="0.25">
      <c r="A172" s="6" t="s">
        <v>59</v>
      </c>
      <c r="B172" s="5">
        <f>Hakulomake!$B$17</f>
        <v>0</v>
      </c>
      <c r="C172" s="61">
        <v>1</v>
      </c>
      <c r="D172" s="5" t="s">
        <v>143</v>
      </c>
      <c r="E172" s="60" t="s">
        <v>2677</v>
      </c>
      <c r="F172" s="5" t="s">
        <v>145</v>
      </c>
      <c r="G172" s="5" t="s">
        <v>2678</v>
      </c>
      <c r="H172" s="5" t="s">
        <v>120</v>
      </c>
      <c r="I172" s="5" t="s">
        <v>400</v>
      </c>
      <c r="J172" s="61" t="s">
        <v>2679</v>
      </c>
      <c r="K172" s="12"/>
      <c r="L172" s="12"/>
      <c r="M172" s="12"/>
      <c r="N172" s="13"/>
      <c r="O172" s="39">
        <f>MIN(Lääkkeet[[#This Row],[Velvoite 1.1.2025 (pakkauksia)]],Lääkkeet[[#This Row],[Suurimman alitusluvan mukainen velvoite 
1.1.-30.6.2025 (pakkauksia)]],Lääkkeet[[#This Row],[Alin saldo 
1.1.-30.6.2025 (pakkauksia)]])*Lääkkeet[[#This Row],[Kirjanpitoarvo / pakkaus 1.1.2025
(EUR  ALV 0 %)]]</f>
        <v>0</v>
      </c>
      <c r="P172" s="15"/>
      <c r="Q172" s="12"/>
      <c r="R172" s="12"/>
      <c r="S172" s="12"/>
      <c r="T172" s="13"/>
      <c r="U172" s="39">
        <f>MIN(Lääkkeet[[#This Row],[Velvoite 1.7.2025 (pakkauksia)]],Lääkkeet[[#This Row],[Suurimman alitusluvan mukainen velvoite
1.7.-31.12.2025 (pakkauksia)]],Lääkkeet[[#This Row],[Alin saldo 
1.7.-31.12.2025 (pakkauksia)]])*Lääkkeet[[#This Row],[Kirjanpitoarvo / pakkaus 1.7.2025
(EUR  ALV 0 %)]]</f>
        <v>0</v>
      </c>
      <c r="W172" s="49" t="str" cm="1">
        <f t="array" ref="W172">IFERROR(_xlfn.IFS(Lääkkeet[[#This Row],[Sitoutunut pääoma 
1.1.-30.6.2025 (EUR)]]&gt;0,"Täytetyt",Lääkkeet[[#This Row],[Sitoutunut pääoma 
1.7.-31.12.2025 (EUR)]]&gt;0,"Täytetyt"),"")</f>
        <v/>
      </c>
      <c r="X172" s="49"/>
      <c r="Y172" s="5">
        <f>Hakulomake!$B$29</f>
        <v>0</v>
      </c>
    </row>
    <row r="173" spans="1:25" x14ac:dyDescent="0.25">
      <c r="A173" s="6" t="s">
        <v>59</v>
      </c>
      <c r="B173" s="5">
        <f>Hakulomake!$B$17</f>
        <v>0</v>
      </c>
      <c r="C173" s="61">
        <v>1</v>
      </c>
      <c r="D173" s="5" t="s">
        <v>188</v>
      </c>
      <c r="E173" s="60" t="s">
        <v>411</v>
      </c>
      <c r="F173" s="5" t="s">
        <v>190</v>
      </c>
      <c r="G173" s="5" t="s">
        <v>200</v>
      </c>
      <c r="H173" s="5" t="s">
        <v>132</v>
      </c>
      <c r="I173" s="5" t="s">
        <v>65</v>
      </c>
      <c r="J173" s="61">
        <v>100</v>
      </c>
      <c r="K173" s="12"/>
      <c r="L173" s="12"/>
      <c r="M173" s="12"/>
      <c r="N173" s="13"/>
      <c r="O173" s="39">
        <f>MIN(Lääkkeet[[#This Row],[Velvoite 1.1.2025 (pakkauksia)]],Lääkkeet[[#This Row],[Suurimman alitusluvan mukainen velvoite 
1.1.-30.6.2025 (pakkauksia)]],Lääkkeet[[#This Row],[Alin saldo 
1.1.-30.6.2025 (pakkauksia)]])*Lääkkeet[[#This Row],[Kirjanpitoarvo / pakkaus 1.1.2025
(EUR  ALV 0 %)]]</f>
        <v>0</v>
      </c>
      <c r="P173" s="15"/>
      <c r="Q173" s="12"/>
      <c r="R173" s="12"/>
      <c r="S173" s="12"/>
      <c r="T173" s="13"/>
      <c r="U173" s="39">
        <f>MIN(Lääkkeet[[#This Row],[Velvoite 1.7.2025 (pakkauksia)]],Lääkkeet[[#This Row],[Suurimman alitusluvan mukainen velvoite
1.7.-31.12.2025 (pakkauksia)]],Lääkkeet[[#This Row],[Alin saldo 
1.7.-31.12.2025 (pakkauksia)]])*Lääkkeet[[#This Row],[Kirjanpitoarvo / pakkaus 1.7.2025
(EUR  ALV 0 %)]]</f>
        <v>0</v>
      </c>
      <c r="W173" s="49" t="str" cm="1">
        <f t="array" ref="W173">IFERROR(_xlfn.IFS(Lääkkeet[[#This Row],[Sitoutunut pääoma 
1.1.-30.6.2025 (EUR)]]&gt;0,"Täytetyt",Lääkkeet[[#This Row],[Sitoutunut pääoma 
1.7.-31.12.2025 (EUR)]]&gt;0,"Täytetyt"),"")</f>
        <v/>
      </c>
      <c r="X173" s="49"/>
      <c r="Y173" s="5">
        <f>Hakulomake!$B$29</f>
        <v>0</v>
      </c>
    </row>
    <row r="174" spans="1:25" x14ac:dyDescent="0.25">
      <c r="A174" s="6" t="s">
        <v>59</v>
      </c>
      <c r="B174" s="5">
        <f>Hakulomake!$B$17</f>
        <v>0</v>
      </c>
      <c r="C174" s="61">
        <v>1</v>
      </c>
      <c r="D174" s="5" t="s">
        <v>188</v>
      </c>
      <c r="E174" s="60" t="s">
        <v>412</v>
      </c>
      <c r="F174" s="5" t="s">
        <v>190</v>
      </c>
      <c r="G174" s="5" t="s">
        <v>358</v>
      </c>
      <c r="H174" s="5" t="s">
        <v>132</v>
      </c>
      <c r="I174" s="5" t="s">
        <v>171</v>
      </c>
      <c r="J174" s="61">
        <v>100</v>
      </c>
      <c r="K174" s="12"/>
      <c r="L174" s="12"/>
      <c r="M174" s="12"/>
      <c r="N174" s="13"/>
      <c r="O174" s="39">
        <f>MIN(Lääkkeet[[#This Row],[Velvoite 1.1.2025 (pakkauksia)]],Lääkkeet[[#This Row],[Suurimman alitusluvan mukainen velvoite 
1.1.-30.6.2025 (pakkauksia)]],Lääkkeet[[#This Row],[Alin saldo 
1.1.-30.6.2025 (pakkauksia)]])*Lääkkeet[[#This Row],[Kirjanpitoarvo / pakkaus 1.1.2025
(EUR  ALV 0 %)]]</f>
        <v>0</v>
      </c>
      <c r="P174" s="15"/>
      <c r="Q174" s="12"/>
      <c r="R174" s="12"/>
      <c r="S174" s="12"/>
      <c r="T174" s="13"/>
      <c r="U174" s="39">
        <f>MIN(Lääkkeet[[#This Row],[Velvoite 1.7.2025 (pakkauksia)]],Lääkkeet[[#This Row],[Suurimman alitusluvan mukainen velvoite
1.7.-31.12.2025 (pakkauksia)]],Lääkkeet[[#This Row],[Alin saldo 
1.7.-31.12.2025 (pakkauksia)]])*Lääkkeet[[#This Row],[Kirjanpitoarvo / pakkaus 1.7.2025
(EUR  ALV 0 %)]]</f>
        <v>0</v>
      </c>
      <c r="W174" s="49" t="str" cm="1">
        <f t="array" ref="W174">IFERROR(_xlfn.IFS(Lääkkeet[[#This Row],[Sitoutunut pääoma 
1.1.-30.6.2025 (EUR)]]&gt;0,"Täytetyt",Lääkkeet[[#This Row],[Sitoutunut pääoma 
1.7.-31.12.2025 (EUR)]]&gt;0,"Täytetyt"),"")</f>
        <v/>
      </c>
      <c r="X174" s="49"/>
      <c r="Y174" s="5">
        <f>Hakulomake!$B$29</f>
        <v>0</v>
      </c>
    </row>
    <row r="175" spans="1:25" x14ac:dyDescent="0.25">
      <c r="A175" s="6" t="s">
        <v>59</v>
      </c>
      <c r="B175" s="5">
        <f>Hakulomake!$B$17</f>
        <v>0</v>
      </c>
      <c r="C175" s="61">
        <v>1</v>
      </c>
      <c r="D175" s="5" t="s">
        <v>143</v>
      </c>
      <c r="E175" s="60" t="s">
        <v>2680</v>
      </c>
      <c r="F175" s="5" t="s">
        <v>145</v>
      </c>
      <c r="G175" s="5" t="s">
        <v>2678</v>
      </c>
      <c r="H175" s="5" t="s">
        <v>147</v>
      </c>
      <c r="I175" s="5" t="s">
        <v>296</v>
      </c>
      <c r="J175" s="61" t="s">
        <v>149</v>
      </c>
      <c r="K175" s="12"/>
      <c r="L175" s="12"/>
      <c r="M175" s="12"/>
      <c r="N175" s="13"/>
      <c r="O175" s="39">
        <f>MIN(Lääkkeet[[#This Row],[Velvoite 1.1.2025 (pakkauksia)]],Lääkkeet[[#This Row],[Suurimman alitusluvan mukainen velvoite 
1.1.-30.6.2025 (pakkauksia)]],Lääkkeet[[#This Row],[Alin saldo 
1.1.-30.6.2025 (pakkauksia)]])*Lääkkeet[[#This Row],[Kirjanpitoarvo / pakkaus 1.1.2025
(EUR  ALV 0 %)]]</f>
        <v>0</v>
      </c>
      <c r="P175" s="15"/>
      <c r="Q175" s="12"/>
      <c r="R175" s="12"/>
      <c r="S175" s="12"/>
      <c r="T175" s="13"/>
      <c r="U175" s="39">
        <f>MIN(Lääkkeet[[#This Row],[Velvoite 1.7.2025 (pakkauksia)]],Lääkkeet[[#This Row],[Suurimman alitusluvan mukainen velvoite
1.7.-31.12.2025 (pakkauksia)]],Lääkkeet[[#This Row],[Alin saldo 
1.7.-31.12.2025 (pakkauksia)]])*Lääkkeet[[#This Row],[Kirjanpitoarvo / pakkaus 1.7.2025
(EUR  ALV 0 %)]]</f>
        <v>0</v>
      </c>
      <c r="W175" s="49" t="str" cm="1">
        <f t="array" ref="W175">IFERROR(_xlfn.IFS(Lääkkeet[[#This Row],[Sitoutunut pääoma 
1.1.-30.6.2025 (EUR)]]&gt;0,"Täytetyt",Lääkkeet[[#This Row],[Sitoutunut pääoma 
1.7.-31.12.2025 (EUR)]]&gt;0,"Täytetyt"),"")</f>
        <v/>
      </c>
      <c r="X175" s="49"/>
      <c r="Y175" s="5">
        <f>Hakulomake!$B$29</f>
        <v>0</v>
      </c>
    </row>
    <row r="176" spans="1:25" x14ac:dyDescent="0.25">
      <c r="A176" s="6" t="s">
        <v>59</v>
      </c>
      <c r="B176" s="5">
        <f>Hakulomake!$B$17</f>
        <v>0</v>
      </c>
      <c r="C176" s="61">
        <v>1</v>
      </c>
      <c r="D176" s="5" t="s">
        <v>166</v>
      </c>
      <c r="E176" s="60" t="s">
        <v>413</v>
      </c>
      <c r="F176" s="5" t="s">
        <v>168</v>
      </c>
      <c r="G176" s="5" t="s">
        <v>325</v>
      </c>
      <c r="H176" s="5" t="s">
        <v>178</v>
      </c>
      <c r="I176" s="5" t="s">
        <v>171</v>
      </c>
      <c r="J176" s="61">
        <v>7</v>
      </c>
      <c r="K176" s="12"/>
      <c r="L176" s="12"/>
      <c r="M176" s="12"/>
      <c r="N176" s="13"/>
      <c r="O176" s="39">
        <f>MIN(Lääkkeet[[#This Row],[Velvoite 1.1.2025 (pakkauksia)]],Lääkkeet[[#This Row],[Suurimman alitusluvan mukainen velvoite 
1.1.-30.6.2025 (pakkauksia)]],Lääkkeet[[#This Row],[Alin saldo 
1.1.-30.6.2025 (pakkauksia)]])*Lääkkeet[[#This Row],[Kirjanpitoarvo / pakkaus 1.1.2025
(EUR  ALV 0 %)]]</f>
        <v>0</v>
      </c>
      <c r="P176" s="15"/>
      <c r="Q176" s="12"/>
      <c r="R176" s="12"/>
      <c r="S176" s="12"/>
      <c r="T176" s="13"/>
      <c r="U176" s="39">
        <f>MIN(Lääkkeet[[#This Row],[Velvoite 1.7.2025 (pakkauksia)]],Lääkkeet[[#This Row],[Suurimman alitusluvan mukainen velvoite
1.7.-31.12.2025 (pakkauksia)]],Lääkkeet[[#This Row],[Alin saldo 
1.7.-31.12.2025 (pakkauksia)]])*Lääkkeet[[#This Row],[Kirjanpitoarvo / pakkaus 1.7.2025
(EUR  ALV 0 %)]]</f>
        <v>0</v>
      </c>
      <c r="W176" s="49" t="str" cm="1">
        <f t="array" ref="W176">IFERROR(_xlfn.IFS(Lääkkeet[[#This Row],[Sitoutunut pääoma 
1.1.-30.6.2025 (EUR)]]&gt;0,"Täytetyt",Lääkkeet[[#This Row],[Sitoutunut pääoma 
1.7.-31.12.2025 (EUR)]]&gt;0,"Täytetyt"),"")</f>
        <v/>
      </c>
      <c r="X176" s="49"/>
      <c r="Y176" s="5">
        <f>Hakulomake!$B$29</f>
        <v>0</v>
      </c>
    </row>
    <row r="177" spans="1:25" x14ac:dyDescent="0.25">
      <c r="A177" s="6" t="s">
        <v>59</v>
      </c>
      <c r="B177" s="5">
        <f>Hakulomake!$B$17</f>
        <v>0</v>
      </c>
      <c r="C177" s="61">
        <v>1</v>
      </c>
      <c r="D177" s="5" t="s">
        <v>166</v>
      </c>
      <c r="E177" s="60" t="s">
        <v>414</v>
      </c>
      <c r="F177" s="5" t="s">
        <v>168</v>
      </c>
      <c r="G177" s="5" t="s">
        <v>325</v>
      </c>
      <c r="H177" s="5" t="s">
        <v>173</v>
      </c>
      <c r="I177" s="5" t="s">
        <v>171</v>
      </c>
      <c r="J177" s="61">
        <v>1</v>
      </c>
      <c r="K177" s="12"/>
      <c r="L177" s="12"/>
      <c r="M177" s="12"/>
      <c r="N177" s="13"/>
      <c r="O177" s="39">
        <f>MIN(Lääkkeet[[#This Row],[Velvoite 1.1.2025 (pakkauksia)]],Lääkkeet[[#This Row],[Suurimman alitusluvan mukainen velvoite 
1.1.-30.6.2025 (pakkauksia)]],Lääkkeet[[#This Row],[Alin saldo 
1.1.-30.6.2025 (pakkauksia)]])*Lääkkeet[[#This Row],[Kirjanpitoarvo / pakkaus 1.1.2025
(EUR  ALV 0 %)]]</f>
        <v>0</v>
      </c>
      <c r="P177" s="15"/>
      <c r="Q177" s="12"/>
      <c r="R177" s="12"/>
      <c r="S177" s="12"/>
      <c r="T177" s="13"/>
      <c r="U177" s="39">
        <f>MIN(Lääkkeet[[#This Row],[Velvoite 1.7.2025 (pakkauksia)]],Lääkkeet[[#This Row],[Suurimman alitusluvan mukainen velvoite
1.7.-31.12.2025 (pakkauksia)]],Lääkkeet[[#This Row],[Alin saldo 
1.7.-31.12.2025 (pakkauksia)]])*Lääkkeet[[#This Row],[Kirjanpitoarvo / pakkaus 1.7.2025
(EUR  ALV 0 %)]]</f>
        <v>0</v>
      </c>
      <c r="W177" s="49" t="str" cm="1">
        <f t="array" ref="W177">IFERROR(_xlfn.IFS(Lääkkeet[[#This Row],[Sitoutunut pääoma 
1.1.-30.6.2025 (EUR)]]&gt;0,"Täytetyt",Lääkkeet[[#This Row],[Sitoutunut pääoma 
1.7.-31.12.2025 (EUR)]]&gt;0,"Täytetyt"),"")</f>
        <v/>
      </c>
      <c r="X177" s="49"/>
      <c r="Y177" s="5">
        <f>Hakulomake!$B$29</f>
        <v>0</v>
      </c>
    </row>
    <row r="178" spans="1:25" x14ac:dyDescent="0.25">
      <c r="A178" s="6" t="s">
        <v>59</v>
      </c>
      <c r="B178" s="5">
        <f>Hakulomake!$B$17</f>
        <v>0</v>
      </c>
      <c r="C178" s="61">
        <v>1</v>
      </c>
      <c r="D178" s="5" t="s">
        <v>282</v>
      </c>
      <c r="E178" s="60" t="s">
        <v>415</v>
      </c>
      <c r="F178" s="5" t="s">
        <v>284</v>
      </c>
      <c r="G178" s="5" t="s">
        <v>416</v>
      </c>
      <c r="H178" s="5" t="s">
        <v>215</v>
      </c>
      <c r="I178" s="5" t="s">
        <v>211</v>
      </c>
      <c r="J178" s="61" t="s">
        <v>216</v>
      </c>
      <c r="K178" s="12"/>
      <c r="L178" s="12"/>
      <c r="M178" s="12"/>
      <c r="N178" s="13"/>
      <c r="O178" s="39">
        <f>MIN(Lääkkeet[[#This Row],[Velvoite 1.1.2025 (pakkauksia)]],Lääkkeet[[#This Row],[Suurimman alitusluvan mukainen velvoite 
1.1.-30.6.2025 (pakkauksia)]],Lääkkeet[[#This Row],[Alin saldo 
1.1.-30.6.2025 (pakkauksia)]])*Lääkkeet[[#This Row],[Kirjanpitoarvo / pakkaus 1.1.2025
(EUR  ALV 0 %)]]</f>
        <v>0</v>
      </c>
      <c r="P178" s="15"/>
      <c r="Q178" s="12"/>
      <c r="R178" s="12"/>
      <c r="S178" s="12"/>
      <c r="T178" s="13"/>
      <c r="U178" s="39">
        <f>MIN(Lääkkeet[[#This Row],[Velvoite 1.7.2025 (pakkauksia)]],Lääkkeet[[#This Row],[Suurimman alitusluvan mukainen velvoite
1.7.-31.12.2025 (pakkauksia)]],Lääkkeet[[#This Row],[Alin saldo 
1.7.-31.12.2025 (pakkauksia)]])*Lääkkeet[[#This Row],[Kirjanpitoarvo / pakkaus 1.7.2025
(EUR  ALV 0 %)]]</f>
        <v>0</v>
      </c>
      <c r="W178" s="49" t="str" cm="1">
        <f t="array" ref="W178">IFERROR(_xlfn.IFS(Lääkkeet[[#This Row],[Sitoutunut pääoma 
1.1.-30.6.2025 (EUR)]]&gt;0,"Täytetyt",Lääkkeet[[#This Row],[Sitoutunut pääoma 
1.7.-31.12.2025 (EUR)]]&gt;0,"Täytetyt"),"")</f>
        <v/>
      </c>
      <c r="X178" s="49"/>
      <c r="Y178" s="5">
        <f>Hakulomake!$B$29</f>
        <v>0</v>
      </c>
    </row>
    <row r="179" spans="1:25" x14ac:dyDescent="0.25">
      <c r="A179" s="6" t="s">
        <v>59</v>
      </c>
      <c r="B179" s="5">
        <f>Hakulomake!$B$17</f>
        <v>0</v>
      </c>
      <c r="C179" s="61">
        <v>1</v>
      </c>
      <c r="D179" s="5" t="s">
        <v>134</v>
      </c>
      <c r="E179" s="60" t="s">
        <v>417</v>
      </c>
      <c r="F179" s="5" t="s">
        <v>136</v>
      </c>
      <c r="G179" s="5" t="s">
        <v>418</v>
      </c>
      <c r="H179" s="5" t="s">
        <v>196</v>
      </c>
      <c r="I179" s="5" t="s">
        <v>197</v>
      </c>
      <c r="J179" s="61" t="s">
        <v>250</v>
      </c>
      <c r="K179" s="12"/>
      <c r="L179" s="12"/>
      <c r="M179" s="12"/>
      <c r="N179" s="13"/>
      <c r="O179" s="39">
        <f>MIN(Lääkkeet[[#This Row],[Velvoite 1.1.2025 (pakkauksia)]],Lääkkeet[[#This Row],[Suurimman alitusluvan mukainen velvoite 
1.1.-30.6.2025 (pakkauksia)]],Lääkkeet[[#This Row],[Alin saldo 
1.1.-30.6.2025 (pakkauksia)]])*Lääkkeet[[#This Row],[Kirjanpitoarvo / pakkaus 1.1.2025
(EUR  ALV 0 %)]]</f>
        <v>0</v>
      </c>
      <c r="P179" s="15"/>
      <c r="Q179" s="12"/>
      <c r="R179" s="12"/>
      <c r="S179" s="12"/>
      <c r="T179" s="13"/>
      <c r="U179" s="39">
        <f>MIN(Lääkkeet[[#This Row],[Velvoite 1.7.2025 (pakkauksia)]],Lääkkeet[[#This Row],[Suurimman alitusluvan mukainen velvoite
1.7.-31.12.2025 (pakkauksia)]],Lääkkeet[[#This Row],[Alin saldo 
1.7.-31.12.2025 (pakkauksia)]])*Lääkkeet[[#This Row],[Kirjanpitoarvo / pakkaus 1.7.2025
(EUR  ALV 0 %)]]</f>
        <v>0</v>
      </c>
      <c r="W179" s="49" t="str" cm="1">
        <f t="array" ref="W179">IFERROR(_xlfn.IFS(Lääkkeet[[#This Row],[Sitoutunut pääoma 
1.1.-30.6.2025 (EUR)]]&gt;0,"Täytetyt",Lääkkeet[[#This Row],[Sitoutunut pääoma 
1.7.-31.12.2025 (EUR)]]&gt;0,"Täytetyt"),"")</f>
        <v/>
      </c>
      <c r="X179" s="49"/>
      <c r="Y179" s="5">
        <f>Hakulomake!$B$29</f>
        <v>0</v>
      </c>
    </row>
    <row r="180" spans="1:25" x14ac:dyDescent="0.25">
      <c r="A180" s="6" t="s">
        <v>59</v>
      </c>
      <c r="B180" s="5">
        <f>Hakulomake!$B$17</f>
        <v>0</v>
      </c>
      <c r="C180" s="61">
        <v>1</v>
      </c>
      <c r="D180" s="5" t="s">
        <v>161</v>
      </c>
      <c r="E180" s="60" t="s">
        <v>419</v>
      </c>
      <c r="F180" s="5" t="s">
        <v>162</v>
      </c>
      <c r="G180" s="5" t="s">
        <v>257</v>
      </c>
      <c r="H180" s="5" t="s">
        <v>244</v>
      </c>
      <c r="I180" s="5" t="s">
        <v>133</v>
      </c>
      <c r="J180" s="61">
        <v>25</v>
      </c>
      <c r="K180" s="12"/>
      <c r="L180" s="12"/>
      <c r="M180" s="12"/>
      <c r="N180" s="13"/>
      <c r="O180" s="39">
        <f>MIN(Lääkkeet[[#This Row],[Velvoite 1.1.2025 (pakkauksia)]],Lääkkeet[[#This Row],[Suurimman alitusluvan mukainen velvoite 
1.1.-30.6.2025 (pakkauksia)]],Lääkkeet[[#This Row],[Alin saldo 
1.1.-30.6.2025 (pakkauksia)]])*Lääkkeet[[#This Row],[Kirjanpitoarvo / pakkaus 1.1.2025
(EUR  ALV 0 %)]]</f>
        <v>0</v>
      </c>
      <c r="P180" s="15"/>
      <c r="Q180" s="12"/>
      <c r="R180" s="12"/>
      <c r="S180" s="12"/>
      <c r="T180" s="13"/>
      <c r="U180" s="39">
        <f>MIN(Lääkkeet[[#This Row],[Velvoite 1.7.2025 (pakkauksia)]],Lääkkeet[[#This Row],[Suurimman alitusluvan mukainen velvoite
1.7.-31.12.2025 (pakkauksia)]],Lääkkeet[[#This Row],[Alin saldo 
1.7.-31.12.2025 (pakkauksia)]])*Lääkkeet[[#This Row],[Kirjanpitoarvo / pakkaus 1.7.2025
(EUR  ALV 0 %)]]</f>
        <v>0</v>
      </c>
      <c r="W180" s="49" t="str" cm="1">
        <f t="array" ref="W180">IFERROR(_xlfn.IFS(Lääkkeet[[#This Row],[Sitoutunut pääoma 
1.1.-30.6.2025 (EUR)]]&gt;0,"Täytetyt",Lääkkeet[[#This Row],[Sitoutunut pääoma 
1.7.-31.12.2025 (EUR)]]&gt;0,"Täytetyt"),"")</f>
        <v/>
      </c>
      <c r="X180" s="49"/>
      <c r="Y180" s="5">
        <f>Hakulomake!$B$29</f>
        <v>0</v>
      </c>
    </row>
    <row r="181" spans="1:25" x14ac:dyDescent="0.25">
      <c r="A181" s="6" t="s">
        <v>59</v>
      </c>
      <c r="B181" s="5">
        <f>Hakulomake!$B$17</f>
        <v>0</v>
      </c>
      <c r="C181" s="61">
        <v>1</v>
      </c>
      <c r="D181" s="5" t="s">
        <v>334</v>
      </c>
      <c r="E181" s="60" t="s">
        <v>420</v>
      </c>
      <c r="F181" s="5" t="s">
        <v>336</v>
      </c>
      <c r="G181" s="5" t="s">
        <v>347</v>
      </c>
      <c r="H181" s="5" t="s">
        <v>173</v>
      </c>
      <c r="I181" s="5" t="s">
        <v>133</v>
      </c>
      <c r="J181" s="61">
        <v>10</v>
      </c>
      <c r="K181" s="12"/>
      <c r="L181" s="12"/>
      <c r="M181" s="12"/>
      <c r="N181" s="13"/>
      <c r="O181" s="39">
        <f>MIN(Lääkkeet[[#This Row],[Velvoite 1.1.2025 (pakkauksia)]],Lääkkeet[[#This Row],[Suurimman alitusluvan mukainen velvoite 
1.1.-30.6.2025 (pakkauksia)]],Lääkkeet[[#This Row],[Alin saldo 
1.1.-30.6.2025 (pakkauksia)]])*Lääkkeet[[#This Row],[Kirjanpitoarvo / pakkaus 1.1.2025
(EUR  ALV 0 %)]]</f>
        <v>0</v>
      </c>
      <c r="P181" s="15"/>
      <c r="Q181" s="12"/>
      <c r="R181" s="12"/>
      <c r="S181" s="12"/>
      <c r="T181" s="13"/>
      <c r="U181" s="39">
        <f>MIN(Lääkkeet[[#This Row],[Velvoite 1.7.2025 (pakkauksia)]],Lääkkeet[[#This Row],[Suurimman alitusluvan mukainen velvoite
1.7.-31.12.2025 (pakkauksia)]],Lääkkeet[[#This Row],[Alin saldo 
1.7.-31.12.2025 (pakkauksia)]])*Lääkkeet[[#This Row],[Kirjanpitoarvo / pakkaus 1.7.2025
(EUR  ALV 0 %)]]</f>
        <v>0</v>
      </c>
      <c r="W181" s="49" t="str" cm="1">
        <f t="array" ref="W181">IFERROR(_xlfn.IFS(Lääkkeet[[#This Row],[Sitoutunut pääoma 
1.1.-30.6.2025 (EUR)]]&gt;0,"Täytetyt",Lääkkeet[[#This Row],[Sitoutunut pääoma 
1.7.-31.12.2025 (EUR)]]&gt;0,"Täytetyt"),"")</f>
        <v/>
      </c>
      <c r="X181" s="49"/>
      <c r="Y181" s="5">
        <f>Hakulomake!$B$29</f>
        <v>0</v>
      </c>
    </row>
    <row r="182" spans="1:25" x14ac:dyDescent="0.25">
      <c r="A182" s="6" t="s">
        <v>59</v>
      </c>
      <c r="B182" s="5">
        <f>Hakulomake!$B$17</f>
        <v>0</v>
      </c>
      <c r="C182" s="61">
        <v>1</v>
      </c>
      <c r="D182" s="5" t="s">
        <v>421</v>
      </c>
      <c r="E182" s="60" t="s">
        <v>422</v>
      </c>
      <c r="F182" s="5" t="s">
        <v>423</v>
      </c>
      <c r="G182" s="5" t="s">
        <v>424</v>
      </c>
      <c r="H182" s="5" t="s">
        <v>425</v>
      </c>
      <c r="I182" s="5" t="s">
        <v>296</v>
      </c>
      <c r="J182" s="61" t="s">
        <v>426</v>
      </c>
      <c r="K182" s="12"/>
      <c r="L182" s="12"/>
      <c r="M182" s="12"/>
      <c r="N182" s="13"/>
      <c r="O182" s="39">
        <f>MIN(Lääkkeet[[#This Row],[Velvoite 1.1.2025 (pakkauksia)]],Lääkkeet[[#This Row],[Suurimman alitusluvan mukainen velvoite 
1.1.-30.6.2025 (pakkauksia)]],Lääkkeet[[#This Row],[Alin saldo 
1.1.-30.6.2025 (pakkauksia)]])*Lääkkeet[[#This Row],[Kirjanpitoarvo / pakkaus 1.1.2025
(EUR  ALV 0 %)]]</f>
        <v>0</v>
      </c>
      <c r="P182" s="15"/>
      <c r="Q182" s="12"/>
      <c r="R182" s="12"/>
      <c r="S182" s="12"/>
      <c r="T182" s="13"/>
      <c r="U182" s="39">
        <f>MIN(Lääkkeet[[#This Row],[Velvoite 1.7.2025 (pakkauksia)]],Lääkkeet[[#This Row],[Suurimman alitusluvan mukainen velvoite
1.7.-31.12.2025 (pakkauksia)]],Lääkkeet[[#This Row],[Alin saldo 
1.7.-31.12.2025 (pakkauksia)]])*Lääkkeet[[#This Row],[Kirjanpitoarvo / pakkaus 1.7.2025
(EUR  ALV 0 %)]]</f>
        <v>0</v>
      </c>
      <c r="W182" s="49" t="str" cm="1">
        <f t="array" ref="W182">IFERROR(_xlfn.IFS(Lääkkeet[[#This Row],[Sitoutunut pääoma 
1.1.-30.6.2025 (EUR)]]&gt;0,"Täytetyt",Lääkkeet[[#This Row],[Sitoutunut pääoma 
1.7.-31.12.2025 (EUR)]]&gt;0,"Täytetyt"),"")</f>
        <v/>
      </c>
      <c r="X182" s="49"/>
      <c r="Y182" s="5">
        <f>Hakulomake!$B$29</f>
        <v>0</v>
      </c>
    </row>
    <row r="183" spans="1:25" x14ac:dyDescent="0.25">
      <c r="A183" s="6" t="s">
        <v>59</v>
      </c>
      <c r="B183" s="5">
        <f>Hakulomake!$B$17</f>
        <v>0</v>
      </c>
      <c r="C183" s="61">
        <v>1</v>
      </c>
      <c r="D183" s="5" t="s">
        <v>427</v>
      </c>
      <c r="E183" s="60" t="s">
        <v>428</v>
      </c>
      <c r="F183" s="5" t="s">
        <v>278</v>
      </c>
      <c r="G183" s="5" t="s">
        <v>429</v>
      </c>
      <c r="H183" s="5" t="s">
        <v>430</v>
      </c>
      <c r="I183" s="5" t="s">
        <v>171</v>
      </c>
      <c r="J183" s="61">
        <v>28</v>
      </c>
      <c r="K183" s="12"/>
      <c r="L183" s="12"/>
      <c r="M183" s="12"/>
      <c r="N183" s="13"/>
      <c r="O183" s="39">
        <f>MIN(Lääkkeet[[#This Row],[Velvoite 1.1.2025 (pakkauksia)]],Lääkkeet[[#This Row],[Suurimman alitusluvan mukainen velvoite 
1.1.-30.6.2025 (pakkauksia)]],Lääkkeet[[#This Row],[Alin saldo 
1.1.-30.6.2025 (pakkauksia)]])*Lääkkeet[[#This Row],[Kirjanpitoarvo / pakkaus 1.1.2025
(EUR  ALV 0 %)]]</f>
        <v>0</v>
      </c>
      <c r="P183" s="15"/>
      <c r="Q183" s="12"/>
      <c r="R183" s="12"/>
      <c r="S183" s="12"/>
      <c r="T183" s="13"/>
      <c r="U183" s="39">
        <f>MIN(Lääkkeet[[#This Row],[Velvoite 1.7.2025 (pakkauksia)]],Lääkkeet[[#This Row],[Suurimman alitusluvan mukainen velvoite
1.7.-31.12.2025 (pakkauksia)]],Lääkkeet[[#This Row],[Alin saldo 
1.7.-31.12.2025 (pakkauksia)]])*Lääkkeet[[#This Row],[Kirjanpitoarvo / pakkaus 1.7.2025
(EUR  ALV 0 %)]]</f>
        <v>0</v>
      </c>
      <c r="W183" s="49" t="str" cm="1">
        <f t="array" ref="W183">IFERROR(_xlfn.IFS(Lääkkeet[[#This Row],[Sitoutunut pääoma 
1.1.-30.6.2025 (EUR)]]&gt;0,"Täytetyt",Lääkkeet[[#This Row],[Sitoutunut pääoma 
1.7.-31.12.2025 (EUR)]]&gt;0,"Täytetyt"),"")</f>
        <v/>
      </c>
      <c r="X183" s="49"/>
      <c r="Y183" s="5">
        <f>Hakulomake!$B$29</f>
        <v>0</v>
      </c>
    </row>
    <row r="184" spans="1:25" x14ac:dyDescent="0.25">
      <c r="A184" s="6" t="s">
        <v>59</v>
      </c>
      <c r="B184" s="5">
        <f>Hakulomake!$B$17</f>
        <v>0</v>
      </c>
      <c r="C184" s="61">
        <v>1</v>
      </c>
      <c r="D184" s="5" t="s">
        <v>334</v>
      </c>
      <c r="E184" s="60" t="s">
        <v>431</v>
      </c>
      <c r="F184" s="5" t="s">
        <v>336</v>
      </c>
      <c r="G184" s="5" t="s">
        <v>432</v>
      </c>
      <c r="H184" s="5" t="s">
        <v>170</v>
      </c>
      <c r="I184" s="5" t="s">
        <v>133</v>
      </c>
      <c r="J184" s="61">
        <v>10</v>
      </c>
      <c r="K184" s="12"/>
      <c r="L184" s="12"/>
      <c r="M184" s="12"/>
      <c r="N184" s="13"/>
      <c r="O184" s="39">
        <f>MIN(Lääkkeet[[#This Row],[Velvoite 1.1.2025 (pakkauksia)]],Lääkkeet[[#This Row],[Suurimman alitusluvan mukainen velvoite 
1.1.-30.6.2025 (pakkauksia)]],Lääkkeet[[#This Row],[Alin saldo 
1.1.-30.6.2025 (pakkauksia)]])*Lääkkeet[[#This Row],[Kirjanpitoarvo / pakkaus 1.1.2025
(EUR  ALV 0 %)]]</f>
        <v>0</v>
      </c>
      <c r="P184" s="15"/>
      <c r="Q184" s="12"/>
      <c r="R184" s="12"/>
      <c r="S184" s="12"/>
      <c r="T184" s="13"/>
      <c r="U184" s="39">
        <f>MIN(Lääkkeet[[#This Row],[Velvoite 1.7.2025 (pakkauksia)]],Lääkkeet[[#This Row],[Suurimman alitusluvan mukainen velvoite
1.7.-31.12.2025 (pakkauksia)]],Lääkkeet[[#This Row],[Alin saldo 
1.7.-31.12.2025 (pakkauksia)]])*Lääkkeet[[#This Row],[Kirjanpitoarvo / pakkaus 1.7.2025
(EUR  ALV 0 %)]]</f>
        <v>0</v>
      </c>
      <c r="W184" s="49" t="str" cm="1">
        <f t="array" ref="W184">IFERROR(_xlfn.IFS(Lääkkeet[[#This Row],[Sitoutunut pääoma 
1.1.-30.6.2025 (EUR)]]&gt;0,"Täytetyt",Lääkkeet[[#This Row],[Sitoutunut pääoma 
1.7.-31.12.2025 (EUR)]]&gt;0,"Täytetyt"),"")</f>
        <v/>
      </c>
      <c r="X184" s="49"/>
      <c r="Y184" s="5">
        <f>Hakulomake!$B$29</f>
        <v>0</v>
      </c>
    </row>
    <row r="185" spans="1:25" x14ac:dyDescent="0.25">
      <c r="A185" s="6" t="s">
        <v>59</v>
      </c>
      <c r="B185" s="5">
        <f>Hakulomake!$B$17</f>
        <v>0</v>
      </c>
      <c r="C185" s="61">
        <v>1</v>
      </c>
      <c r="D185" s="5" t="s">
        <v>188</v>
      </c>
      <c r="E185" s="60" t="s">
        <v>433</v>
      </c>
      <c r="F185" s="5" t="s">
        <v>190</v>
      </c>
      <c r="G185" s="5" t="s">
        <v>313</v>
      </c>
      <c r="H185" s="5" t="s">
        <v>173</v>
      </c>
      <c r="I185" s="5" t="s">
        <v>314</v>
      </c>
      <c r="J185" s="61">
        <v>100</v>
      </c>
      <c r="K185" s="12"/>
      <c r="L185" s="12"/>
      <c r="M185" s="12"/>
      <c r="N185" s="13"/>
      <c r="O185" s="39">
        <f>MIN(Lääkkeet[[#This Row],[Velvoite 1.1.2025 (pakkauksia)]],Lääkkeet[[#This Row],[Suurimman alitusluvan mukainen velvoite 
1.1.-30.6.2025 (pakkauksia)]],Lääkkeet[[#This Row],[Alin saldo 
1.1.-30.6.2025 (pakkauksia)]])*Lääkkeet[[#This Row],[Kirjanpitoarvo / pakkaus 1.1.2025
(EUR  ALV 0 %)]]</f>
        <v>0</v>
      </c>
      <c r="P185" s="15"/>
      <c r="Q185" s="12"/>
      <c r="R185" s="12"/>
      <c r="S185" s="12"/>
      <c r="T185" s="13"/>
      <c r="U185" s="39">
        <f>MIN(Lääkkeet[[#This Row],[Velvoite 1.7.2025 (pakkauksia)]],Lääkkeet[[#This Row],[Suurimman alitusluvan mukainen velvoite
1.7.-31.12.2025 (pakkauksia)]],Lääkkeet[[#This Row],[Alin saldo 
1.7.-31.12.2025 (pakkauksia)]])*Lääkkeet[[#This Row],[Kirjanpitoarvo / pakkaus 1.7.2025
(EUR  ALV 0 %)]]</f>
        <v>0</v>
      </c>
      <c r="W185" s="49" t="str" cm="1">
        <f t="array" ref="W185">IFERROR(_xlfn.IFS(Lääkkeet[[#This Row],[Sitoutunut pääoma 
1.1.-30.6.2025 (EUR)]]&gt;0,"Täytetyt",Lääkkeet[[#This Row],[Sitoutunut pääoma 
1.7.-31.12.2025 (EUR)]]&gt;0,"Täytetyt"),"")</f>
        <v/>
      </c>
      <c r="X185" s="49"/>
      <c r="Y185" s="5">
        <f>Hakulomake!$B$29</f>
        <v>0</v>
      </c>
    </row>
    <row r="186" spans="1:25" x14ac:dyDescent="0.25">
      <c r="A186" s="6" t="s">
        <v>59</v>
      </c>
      <c r="B186" s="5">
        <f>Hakulomake!$B$17</f>
        <v>0</v>
      </c>
      <c r="C186" s="61">
        <v>1</v>
      </c>
      <c r="D186" s="5" t="s">
        <v>207</v>
      </c>
      <c r="E186" s="60" t="s">
        <v>2681</v>
      </c>
      <c r="F186" s="5" t="s">
        <v>209</v>
      </c>
      <c r="G186" s="5" t="s">
        <v>2682</v>
      </c>
      <c r="H186" s="5" t="s">
        <v>93</v>
      </c>
      <c r="I186" s="5" t="s">
        <v>211</v>
      </c>
      <c r="J186" s="61" t="s">
        <v>212</v>
      </c>
      <c r="K186" s="12"/>
      <c r="L186" s="12"/>
      <c r="M186" s="12"/>
      <c r="N186" s="13"/>
      <c r="O186" s="39">
        <f>MIN(Lääkkeet[[#This Row],[Velvoite 1.1.2025 (pakkauksia)]],Lääkkeet[[#This Row],[Suurimman alitusluvan mukainen velvoite 
1.1.-30.6.2025 (pakkauksia)]],Lääkkeet[[#This Row],[Alin saldo 
1.1.-30.6.2025 (pakkauksia)]])*Lääkkeet[[#This Row],[Kirjanpitoarvo / pakkaus 1.1.2025
(EUR  ALV 0 %)]]</f>
        <v>0</v>
      </c>
      <c r="P186" s="15"/>
      <c r="Q186" s="12"/>
      <c r="R186" s="12"/>
      <c r="S186" s="12"/>
      <c r="T186" s="13"/>
      <c r="U186" s="39">
        <f>MIN(Lääkkeet[[#This Row],[Velvoite 1.7.2025 (pakkauksia)]],Lääkkeet[[#This Row],[Suurimman alitusluvan mukainen velvoite
1.7.-31.12.2025 (pakkauksia)]],Lääkkeet[[#This Row],[Alin saldo 
1.7.-31.12.2025 (pakkauksia)]])*Lääkkeet[[#This Row],[Kirjanpitoarvo / pakkaus 1.7.2025
(EUR  ALV 0 %)]]</f>
        <v>0</v>
      </c>
      <c r="W186" s="49" t="str" cm="1">
        <f t="array" ref="W186">IFERROR(_xlfn.IFS(Lääkkeet[[#This Row],[Sitoutunut pääoma 
1.1.-30.6.2025 (EUR)]]&gt;0,"Täytetyt",Lääkkeet[[#This Row],[Sitoutunut pääoma 
1.7.-31.12.2025 (EUR)]]&gt;0,"Täytetyt"),"")</f>
        <v/>
      </c>
      <c r="X186" s="49"/>
      <c r="Y186" s="5">
        <f>Hakulomake!$B$29</f>
        <v>0</v>
      </c>
    </row>
    <row r="187" spans="1:25" x14ac:dyDescent="0.25">
      <c r="A187" s="6" t="s">
        <v>59</v>
      </c>
      <c r="B187" s="5">
        <f>Hakulomake!$B$17</f>
        <v>0</v>
      </c>
      <c r="C187" s="61">
        <v>1</v>
      </c>
      <c r="D187" s="5" t="s">
        <v>334</v>
      </c>
      <c r="E187" s="60" t="s">
        <v>434</v>
      </c>
      <c r="F187" s="5" t="s">
        <v>336</v>
      </c>
      <c r="G187" s="5" t="s">
        <v>432</v>
      </c>
      <c r="H187" s="5" t="s">
        <v>170</v>
      </c>
      <c r="I187" s="5" t="s">
        <v>133</v>
      </c>
      <c r="J187" s="61">
        <v>50</v>
      </c>
      <c r="K187" s="12"/>
      <c r="L187" s="12"/>
      <c r="M187" s="12"/>
      <c r="N187" s="13"/>
      <c r="O187" s="39">
        <f>MIN(Lääkkeet[[#This Row],[Velvoite 1.1.2025 (pakkauksia)]],Lääkkeet[[#This Row],[Suurimman alitusluvan mukainen velvoite 
1.1.-30.6.2025 (pakkauksia)]],Lääkkeet[[#This Row],[Alin saldo 
1.1.-30.6.2025 (pakkauksia)]])*Lääkkeet[[#This Row],[Kirjanpitoarvo / pakkaus 1.1.2025
(EUR  ALV 0 %)]]</f>
        <v>0</v>
      </c>
      <c r="P187" s="15"/>
      <c r="Q187" s="12"/>
      <c r="R187" s="12"/>
      <c r="S187" s="12"/>
      <c r="T187" s="13"/>
      <c r="U187" s="39">
        <f>MIN(Lääkkeet[[#This Row],[Velvoite 1.7.2025 (pakkauksia)]],Lääkkeet[[#This Row],[Suurimman alitusluvan mukainen velvoite
1.7.-31.12.2025 (pakkauksia)]],Lääkkeet[[#This Row],[Alin saldo 
1.7.-31.12.2025 (pakkauksia)]])*Lääkkeet[[#This Row],[Kirjanpitoarvo / pakkaus 1.7.2025
(EUR  ALV 0 %)]]</f>
        <v>0</v>
      </c>
      <c r="W187" s="49" t="str" cm="1">
        <f t="array" ref="W187">IFERROR(_xlfn.IFS(Lääkkeet[[#This Row],[Sitoutunut pääoma 
1.1.-30.6.2025 (EUR)]]&gt;0,"Täytetyt",Lääkkeet[[#This Row],[Sitoutunut pääoma 
1.7.-31.12.2025 (EUR)]]&gt;0,"Täytetyt"),"")</f>
        <v/>
      </c>
      <c r="X187" s="49"/>
      <c r="Y187" s="5">
        <f>Hakulomake!$B$29</f>
        <v>0</v>
      </c>
    </row>
    <row r="188" spans="1:25" x14ac:dyDescent="0.25">
      <c r="A188" s="6" t="s">
        <v>59</v>
      </c>
      <c r="B188" s="5">
        <f>Hakulomake!$B$17</f>
        <v>0</v>
      </c>
      <c r="C188" s="61">
        <v>1</v>
      </c>
      <c r="D188" s="5" t="s">
        <v>128</v>
      </c>
      <c r="E188" s="60" t="s">
        <v>435</v>
      </c>
      <c r="F188" s="5" t="s">
        <v>130</v>
      </c>
      <c r="G188" s="5" t="s">
        <v>298</v>
      </c>
      <c r="H188" s="5" t="s">
        <v>436</v>
      </c>
      <c r="I188" s="5" t="s">
        <v>219</v>
      </c>
      <c r="J188" s="61" t="s">
        <v>72</v>
      </c>
      <c r="K188" s="12"/>
      <c r="L188" s="12"/>
      <c r="M188" s="12"/>
      <c r="N188" s="13"/>
      <c r="O188" s="39">
        <f>MIN(Lääkkeet[[#This Row],[Velvoite 1.1.2025 (pakkauksia)]],Lääkkeet[[#This Row],[Suurimman alitusluvan mukainen velvoite 
1.1.-30.6.2025 (pakkauksia)]],Lääkkeet[[#This Row],[Alin saldo 
1.1.-30.6.2025 (pakkauksia)]])*Lääkkeet[[#This Row],[Kirjanpitoarvo / pakkaus 1.1.2025
(EUR  ALV 0 %)]]</f>
        <v>0</v>
      </c>
      <c r="P188" s="15"/>
      <c r="Q188" s="12"/>
      <c r="R188" s="12"/>
      <c r="S188" s="12"/>
      <c r="T188" s="13"/>
      <c r="U188" s="39">
        <f>MIN(Lääkkeet[[#This Row],[Velvoite 1.7.2025 (pakkauksia)]],Lääkkeet[[#This Row],[Suurimman alitusluvan mukainen velvoite
1.7.-31.12.2025 (pakkauksia)]],Lääkkeet[[#This Row],[Alin saldo 
1.7.-31.12.2025 (pakkauksia)]])*Lääkkeet[[#This Row],[Kirjanpitoarvo / pakkaus 1.7.2025
(EUR  ALV 0 %)]]</f>
        <v>0</v>
      </c>
      <c r="W188" s="49" t="str" cm="1">
        <f t="array" ref="W188">IFERROR(_xlfn.IFS(Lääkkeet[[#This Row],[Sitoutunut pääoma 
1.1.-30.6.2025 (EUR)]]&gt;0,"Täytetyt",Lääkkeet[[#This Row],[Sitoutunut pääoma 
1.7.-31.12.2025 (EUR)]]&gt;0,"Täytetyt"),"")</f>
        <v/>
      </c>
      <c r="X188" s="49"/>
      <c r="Y188" s="5">
        <f>Hakulomake!$B$29</f>
        <v>0</v>
      </c>
    </row>
    <row r="189" spans="1:25" x14ac:dyDescent="0.25">
      <c r="A189" s="6" t="s">
        <v>59</v>
      </c>
      <c r="B189" s="5">
        <f>Hakulomake!$B$17</f>
        <v>0</v>
      </c>
      <c r="C189" s="61">
        <v>1</v>
      </c>
      <c r="D189" s="5" t="s">
        <v>134</v>
      </c>
      <c r="E189" s="60" t="s">
        <v>437</v>
      </c>
      <c r="F189" s="5" t="s">
        <v>136</v>
      </c>
      <c r="G189" s="5" t="s">
        <v>418</v>
      </c>
      <c r="H189" s="5" t="s">
        <v>196</v>
      </c>
      <c r="I189" s="5" t="s">
        <v>197</v>
      </c>
      <c r="J189" s="61" t="s">
        <v>262</v>
      </c>
      <c r="K189" s="12"/>
      <c r="L189" s="12"/>
      <c r="M189" s="12"/>
      <c r="N189" s="13"/>
      <c r="O189" s="39">
        <f>MIN(Lääkkeet[[#This Row],[Velvoite 1.1.2025 (pakkauksia)]],Lääkkeet[[#This Row],[Suurimman alitusluvan mukainen velvoite 
1.1.-30.6.2025 (pakkauksia)]],Lääkkeet[[#This Row],[Alin saldo 
1.1.-30.6.2025 (pakkauksia)]])*Lääkkeet[[#This Row],[Kirjanpitoarvo / pakkaus 1.1.2025
(EUR  ALV 0 %)]]</f>
        <v>0</v>
      </c>
      <c r="P189" s="15"/>
      <c r="Q189" s="12"/>
      <c r="R189" s="12"/>
      <c r="S189" s="12"/>
      <c r="T189" s="13"/>
      <c r="U189" s="39">
        <f>MIN(Lääkkeet[[#This Row],[Velvoite 1.7.2025 (pakkauksia)]],Lääkkeet[[#This Row],[Suurimman alitusluvan mukainen velvoite
1.7.-31.12.2025 (pakkauksia)]],Lääkkeet[[#This Row],[Alin saldo 
1.7.-31.12.2025 (pakkauksia)]])*Lääkkeet[[#This Row],[Kirjanpitoarvo / pakkaus 1.7.2025
(EUR  ALV 0 %)]]</f>
        <v>0</v>
      </c>
      <c r="W189" s="49" t="str" cm="1">
        <f t="array" ref="W189">IFERROR(_xlfn.IFS(Lääkkeet[[#This Row],[Sitoutunut pääoma 
1.1.-30.6.2025 (EUR)]]&gt;0,"Täytetyt",Lääkkeet[[#This Row],[Sitoutunut pääoma 
1.7.-31.12.2025 (EUR)]]&gt;0,"Täytetyt"),"")</f>
        <v/>
      </c>
      <c r="X189" s="49"/>
      <c r="Y189" s="5">
        <f>Hakulomake!$B$29</f>
        <v>0</v>
      </c>
    </row>
    <row r="190" spans="1:25" x14ac:dyDescent="0.25">
      <c r="A190" s="6" t="s">
        <v>59</v>
      </c>
      <c r="B190" s="5">
        <f>Hakulomake!$B$17</f>
        <v>0</v>
      </c>
      <c r="C190" s="61">
        <v>1</v>
      </c>
      <c r="D190" s="5" t="s">
        <v>66</v>
      </c>
      <c r="E190" s="60" t="s">
        <v>438</v>
      </c>
      <c r="F190" s="5" t="s">
        <v>68</v>
      </c>
      <c r="G190" s="5" t="s">
        <v>77</v>
      </c>
      <c r="H190" s="5" t="s">
        <v>74</v>
      </c>
      <c r="I190" s="5" t="s">
        <v>65</v>
      </c>
      <c r="J190" s="61">
        <v>30</v>
      </c>
      <c r="K190" s="12"/>
      <c r="L190" s="12"/>
      <c r="M190" s="12"/>
      <c r="N190" s="13"/>
      <c r="O190" s="39">
        <f>MIN(Lääkkeet[[#This Row],[Velvoite 1.1.2025 (pakkauksia)]],Lääkkeet[[#This Row],[Suurimman alitusluvan mukainen velvoite 
1.1.-30.6.2025 (pakkauksia)]],Lääkkeet[[#This Row],[Alin saldo 
1.1.-30.6.2025 (pakkauksia)]])*Lääkkeet[[#This Row],[Kirjanpitoarvo / pakkaus 1.1.2025
(EUR  ALV 0 %)]]</f>
        <v>0</v>
      </c>
      <c r="P190" s="15"/>
      <c r="Q190" s="12"/>
      <c r="R190" s="12"/>
      <c r="S190" s="12"/>
      <c r="T190" s="13"/>
      <c r="U190" s="39">
        <f>MIN(Lääkkeet[[#This Row],[Velvoite 1.7.2025 (pakkauksia)]],Lääkkeet[[#This Row],[Suurimman alitusluvan mukainen velvoite
1.7.-31.12.2025 (pakkauksia)]],Lääkkeet[[#This Row],[Alin saldo 
1.7.-31.12.2025 (pakkauksia)]])*Lääkkeet[[#This Row],[Kirjanpitoarvo / pakkaus 1.7.2025
(EUR  ALV 0 %)]]</f>
        <v>0</v>
      </c>
      <c r="W190" s="49" t="str" cm="1">
        <f t="array" ref="W190">IFERROR(_xlfn.IFS(Lääkkeet[[#This Row],[Sitoutunut pääoma 
1.1.-30.6.2025 (EUR)]]&gt;0,"Täytetyt",Lääkkeet[[#This Row],[Sitoutunut pääoma 
1.7.-31.12.2025 (EUR)]]&gt;0,"Täytetyt"),"")</f>
        <v/>
      </c>
      <c r="X190" s="49"/>
      <c r="Y190" s="5">
        <f>Hakulomake!$B$29</f>
        <v>0</v>
      </c>
    </row>
    <row r="191" spans="1:25" x14ac:dyDescent="0.25">
      <c r="A191" s="6" t="s">
        <v>59</v>
      </c>
      <c r="B191" s="5">
        <f>Hakulomake!$B$17</f>
        <v>0</v>
      </c>
      <c r="C191" s="61">
        <v>1</v>
      </c>
      <c r="D191" s="5" t="s">
        <v>245</v>
      </c>
      <c r="E191" s="60" t="s">
        <v>2683</v>
      </c>
      <c r="F191" s="5" t="s">
        <v>247</v>
      </c>
      <c r="G191" s="5" t="s">
        <v>248</v>
      </c>
      <c r="H191" s="5" t="s">
        <v>249</v>
      </c>
      <c r="I191" s="5" t="s">
        <v>171</v>
      </c>
      <c r="J191" s="61">
        <v>10</v>
      </c>
      <c r="K191" s="12"/>
      <c r="L191" s="12"/>
      <c r="M191" s="12"/>
      <c r="N191" s="13"/>
      <c r="O191" s="39">
        <f>MIN(Lääkkeet[[#This Row],[Velvoite 1.1.2025 (pakkauksia)]],Lääkkeet[[#This Row],[Suurimman alitusluvan mukainen velvoite 
1.1.-30.6.2025 (pakkauksia)]],Lääkkeet[[#This Row],[Alin saldo 
1.1.-30.6.2025 (pakkauksia)]])*Lääkkeet[[#This Row],[Kirjanpitoarvo / pakkaus 1.1.2025
(EUR  ALV 0 %)]]</f>
        <v>0</v>
      </c>
      <c r="P191" s="15"/>
      <c r="Q191" s="12"/>
      <c r="R191" s="12"/>
      <c r="S191" s="12"/>
      <c r="T191" s="13"/>
      <c r="U191" s="39">
        <f>MIN(Lääkkeet[[#This Row],[Velvoite 1.7.2025 (pakkauksia)]],Lääkkeet[[#This Row],[Suurimman alitusluvan mukainen velvoite
1.7.-31.12.2025 (pakkauksia)]],Lääkkeet[[#This Row],[Alin saldo 
1.7.-31.12.2025 (pakkauksia)]])*Lääkkeet[[#This Row],[Kirjanpitoarvo / pakkaus 1.7.2025
(EUR  ALV 0 %)]]</f>
        <v>0</v>
      </c>
      <c r="W191" s="49" t="str" cm="1">
        <f t="array" ref="W191">IFERROR(_xlfn.IFS(Lääkkeet[[#This Row],[Sitoutunut pääoma 
1.1.-30.6.2025 (EUR)]]&gt;0,"Täytetyt",Lääkkeet[[#This Row],[Sitoutunut pääoma 
1.7.-31.12.2025 (EUR)]]&gt;0,"Täytetyt"),"")</f>
        <v/>
      </c>
      <c r="X191" s="49"/>
      <c r="Y191" s="5">
        <f>Hakulomake!$B$29</f>
        <v>0</v>
      </c>
    </row>
    <row r="192" spans="1:25" x14ac:dyDescent="0.25">
      <c r="A192" s="6" t="s">
        <v>59</v>
      </c>
      <c r="B192" s="5">
        <f>Hakulomake!$B$17</f>
        <v>0</v>
      </c>
      <c r="C192" s="61">
        <v>1</v>
      </c>
      <c r="D192" s="5" t="s">
        <v>161</v>
      </c>
      <c r="E192" s="60" t="s">
        <v>439</v>
      </c>
      <c r="F192" s="5" t="s">
        <v>162</v>
      </c>
      <c r="G192" s="5" t="s">
        <v>163</v>
      </c>
      <c r="H192" s="5" t="s">
        <v>310</v>
      </c>
      <c r="I192" s="5" t="s">
        <v>133</v>
      </c>
      <c r="J192" s="61">
        <v>35</v>
      </c>
      <c r="K192" s="12"/>
      <c r="L192" s="12"/>
      <c r="M192" s="12"/>
      <c r="N192" s="13"/>
      <c r="O192" s="39">
        <f>MIN(Lääkkeet[[#This Row],[Velvoite 1.1.2025 (pakkauksia)]],Lääkkeet[[#This Row],[Suurimman alitusluvan mukainen velvoite 
1.1.-30.6.2025 (pakkauksia)]],Lääkkeet[[#This Row],[Alin saldo 
1.1.-30.6.2025 (pakkauksia)]])*Lääkkeet[[#This Row],[Kirjanpitoarvo / pakkaus 1.1.2025
(EUR  ALV 0 %)]]</f>
        <v>0</v>
      </c>
      <c r="P192" s="15"/>
      <c r="Q192" s="12"/>
      <c r="R192" s="12"/>
      <c r="S192" s="12"/>
      <c r="T192" s="13"/>
      <c r="U192" s="39">
        <f>MIN(Lääkkeet[[#This Row],[Velvoite 1.7.2025 (pakkauksia)]],Lääkkeet[[#This Row],[Suurimman alitusluvan mukainen velvoite
1.7.-31.12.2025 (pakkauksia)]],Lääkkeet[[#This Row],[Alin saldo 
1.7.-31.12.2025 (pakkauksia)]])*Lääkkeet[[#This Row],[Kirjanpitoarvo / pakkaus 1.7.2025
(EUR  ALV 0 %)]]</f>
        <v>0</v>
      </c>
      <c r="W192" s="49" t="str" cm="1">
        <f t="array" ref="W192">IFERROR(_xlfn.IFS(Lääkkeet[[#This Row],[Sitoutunut pääoma 
1.1.-30.6.2025 (EUR)]]&gt;0,"Täytetyt",Lääkkeet[[#This Row],[Sitoutunut pääoma 
1.7.-31.12.2025 (EUR)]]&gt;0,"Täytetyt"),"")</f>
        <v/>
      </c>
      <c r="X192" s="49"/>
      <c r="Y192" s="5">
        <f>Hakulomake!$B$29</f>
        <v>0</v>
      </c>
    </row>
    <row r="193" spans="1:25" x14ac:dyDescent="0.25">
      <c r="A193" s="6" t="s">
        <v>59</v>
      </c>
      <c r="B193" s="5">
        <f>Hakulomake!$B$17</f>
        <v>0</v>
      </c>
      <c r="C193" s="61">
        <v>1</v>
      </c>
      <c r="D193" s="5" t="s">
        <v>188</v>
      </c>
      <c r="E193" s="60" t="s">
        <v>440</v>
      </c>
      <c r="F193" s="5" t="s">
        <v>190</v>
      </c>
      <c r="G193" s="5" t="s">
        <v>191</v>
      </c>
      <c r="H193" s="5" t="s">
        <v>192</v>
      </c>
      <c r="I193" s="5" t="s">
        <v>193</v>
      </c>
      <c r="J193" s="61" t="s">
        <v>441</v>
      </c>
      <c r="K193" s="12"/>
      <c r="L193" s="12"/>
      <c r="M193" s="12"/>
      <c r="N193" s="13"/>
      <c r="O193" s="39">
        <f>MIN(Lääkkeet[[#This Row],[Velvoite 1.1.2025 (pakkauksia)]],Lääkkeet[[#This Row],[Suurimman alitusluvan mukainen velvoite 
1.1.-30.6.2025 (pakkauksia)]],Lääkkeet[[#This Row],[Alin saldo 
1.1.-30.6.2025 (pakkauksia)]])*Lääkkeet[[#This Row],[Kirjanpitoarvo / pakkaus 1.1.2025
(EUR  ALV 0 %)]]</f>
        <v>0</v>
      </c>
      <c r="P193" s="15"/>
      <c r="Q193" s="12"/>
      <c r="R193" s="12"/>
      <c r="S193" s="12"/>
      <c r="T193" s="13"/>
      <c r="U193" s="39">
        <f>MIN(Lääkkeet[[#This Row],[Velvoite 1.7.2025 (pakkauksia)]],Lääkkeet[[#This Row],[Suurimman alitusluvan mukainen velvoite
1.7.-31.12.2025 (pakkauksia)]],Lääkkeet[[#This Row],[Alin saldo 
1.7.-31.12.2025 (pakkauksia)]])*Lääkkeet[[#This Row],[Kirjanpitoarvo / pakkaus 1.7.2025
(EUR  ALV 0 %)]]</f>
        <v>0</v>
      </c>
      <c r="W193" s="49" t="str" cm="1">
        <f t="array" ref="W193">IFERROR(_xlfn.IFS(Lääkkeet[[#This Row],[Sitoutunut pääoma 
1.1.-30.6.2025 (EUR)]]&gt;0,"Täytetyt",Lääkkeet[[#This Row],[Sitoutunut pääoma 
1.7.-31.12.2025 (EUR)]]&gt;0,"Täytetyt"),"")</f>
        <v/>
      </c>
      <c r="X193" s="49"/>
      <c r="Y193" s="5">
        <f>Hakulomake!$B$29</f>
        <v>0</v>
      </c>
    </row>
    <row r="194" spans="1:25" x14ac:dyDescent="0.25">
      <c r="A194" s="6" t="s">
        <v>59</v>
      </c>
      <c r="B194" s="5">
        <f>Hakulomake!$B$17</f>
        <v>0</v>
      </c>
      <c r="C194" s="61">
        <v>1</v>
      </c>
      <c r="D194" s="5" t="s">
        <v>442</v>
      </c>
      <c r="E194" s="60" t="s">
        <v>443</v>
      </c>
      <c r="F194" s="5" t="s">
        <v>444</v>
      </c>
      <c r="G194" s="5" t="s">
        <v>445</v>
      </c>
      <c r="H194" s="5" t="s">
        <v>203</v>
      </c>
      <c r="I194" s="5" t="s">
        <v>65</v>
      </c>
      <c r="J194" s="61">
        <v>30</v>
      </c>
      <c r="K194" s="12"/>
      <c r="L194" s="12"/>
      <c r="M194" s="12"/>
      <c r="N194" s="13"/>
      <c r="O194" s="39">
        <f>MIN(Lääkkeet[[#This Row],[Velvoite 1.1.2025 (pakkauksia)]],Lääkkeet[[#This Row],[Suurimman alitusluvan mukainen velvoite 
1.1.-30.6.2025 (pakkauksia)]],Lääkkeet[[#This Row],[Alin saldo 
1.1.-30.6.2025 (pakkauksia)]])*Lääkkeet[[#This Row],[Kirjanpitoarvo / pakkaus 1.1.2025
(EUR  ALV 0 %)]]</f>
        <v>0</v>
      </c>
      <c r="P194" s="15"/>
      <c r="Q194" s="12"/>
      <c r="R194" s="12"/>
      <c r="S194" s="12"/>
      <c r="T194" s="13"/>
      <c r="U194" s="39">
        <f>MIN(Lääkkeet[[#This Row],[Velvoite 1.7.2025 (pakkauksia)]],Lääkkeet[[#This Row],[Suurimman alitusluvan mukainen velvoite
1.7.-31.12.2025 (pakkauksia)]],Lääkkeet[[#This Row],[Alin saldo 
1.7.-31.12.2025 (pakkauksia)]])*Lääkkeet[[#This Row],[Kirjanpitoarvo / pakkaus 1.7.2025
(EUR  ALV 0 %)]]</f>
        <v>0</v>
      </c>
      <c r="W194" s="49" t="str" cm="1">
        <f t="array" ref="W194">IFERROR(_xlfn.IFS(Lääkkeet[[#This Row],[Sitoutunut pääoma 
1.1.-30.6.2025 (EUR)]]&gt;0,"Täytetyt",Lääkkeet[[#This Row],[Sitoutunut pääoma 
1.7.-31.12.2025 (EUR)]]&gt;0,"Täytetyt"),"")</f>
        <v/>
      </c>
      <c r="X194" s="49"/>
      <c r="Y194" s="5">
        <f>Hakulomake!$B$29</f>
        <v>0</v>
      </c>
    </row>
    <row r="195" spans="1:25" x14ac:dyDescent="0.25">
      <c r="A195" s="6" t="s">
        <v>59</v>
      </c>
      <c r="B195" s="5">
        <f>Hakulomake!$B$17</f>
        <v>0</v>
      </c>
      <c r="C195" s="61">
        <v>1</v>
      </c>
      <c r="D195" s="5" t="s">
        <v>442</v>
      </c>
      <c r="E195" s="60" t="s">
        <v>446</v>
      </c>
      <c r="F195" s="5" t="s">
        <v>444</v>
      </c>
      <c r="G195" s="5" t="s">
        <v>445</v>
      </c>
      <c r="H195" s="5" t="s">
        <v>203</v>
      </c>
      <c r="I195" s="5" t="s">
        <v>65</v>
      </c>
      <c r="J195" s="61">
        <v>100</v>
      </c>
      <c r="K195" s="12"/>
      <c r="L195" s="12"/>
      <c r="M195" s="12"/>
      <c r="N195" s="13"/>
      <c r="O195" s="39">
        <f>MIN(Lääkkeet[[#This Row],[Velvoite 1.1.2025 (pakkauksia)]],Lääkkeet[[#This Row],[Suurimman alitusluvan mukainen velvoite 
1.1.-30.6.2025 (pakkauksia)]],Lääkkeet[[#This Row],[Alin saldo 
1.1.-30.6.2025 (pakkauksia)]])*Lääkkeet[[#This Row],[Kirjanpitoarvo / pakkaus 1.1.2025
(EUR  ALV 0 %)]]</f>
        <v>0</v>
      </c>
      <c r="P195" s="15"/>
      <c r="Q195" s="12"/>
      <c r="R195" s="12"/>
      <c r="S195" s="12"/>
      <c r="T195" s="13"/>
      <c r="U195" s="39">
        <f>MIN(Lääkkeet[[#This Row],[Velvoite 1.7.2025 (pakkauksia)]],Lääkkeet[[#This Row],[Suurimman alitusluvan mukainen velvoite
1.7.-31.12.2025 (pakkauksia)]],Lääkkeet[[#This Row],[Alin saldo 
1.7.-31.12.2025 (pakkauksia)]])*Lääkkeet[[#This Row],[Kirjanpitoarvo / pakkaus 1.7.2025
(EUR  ALV 0 %)]]</f>
        <v>0</v>
      </c>
      <c r="W195" s="49" t="str" cm="1">
        <f t="array" ref="W195">IFERROR(_xlfn.IFS(Lääkkeet[[#This Row],[Sitoutunut pääoma 
1.1.-30.6.2025 (EUR)]]&gt;0,"Täytetyt",Lääkkeet[[#This Row],[Sitoutunut pääoma 
1.7.-31.12.2025 (EUR)]]&gt;0,"Täytetyt"),"")</f>
        <v/>
      </c>
      <c r="X195" s="49"/>
      <c r="Y195" s="5">
        <f>Hakulomake!$B$29</f>
        <v>0</v>
      </c>
    </row>
    <row r="196" spans="1:25" x14ac:dyDescent="0.25">
      <c r="A196" s="6" t="s">
        <v>59</v>
      </c>
      <c r="B196" s="5">
        <f>Hakulomake!$B$17</f>
        <v>0</v>
      </c>
      <c r="C196" s="61">
        <v>1</v>
      </c>
      <c r="D196" s="5" t="s">
        <v>301</v>
      </c>
      <c r="E196" s="60" t="s">
        <v>447</v>
      </c>
      <c r="F196" s="5" t="s">
        <v>303</v>
      </c>
      <c r="G196" s="5" t="s">
        <v>448</v>
      </c>
      <c r="H196" s="5" t="s">
        <v>93</v>
      </c>
      <c r="I196" s="5" t="s">
        <v>318</v>
      </c>
      <c r="J196" s="61">
        <v>7</v>
      </c>
      <c r="K196" s="12"/>
      <c r="L196" s="12"/>
      <c r="M196" s="12"/>
      <c r="N196" s="13"/>
      <c r="O196" s="39">
        <f>MIN(Lääkkeet[[#This Row],[Velvoite 1.1.2025 (pakkauksia)]],Lääkkeet[[#This Row],[Suurimman alitusluvan mukainen velvoite 
1.1.-30.6.2025 (pakkauksia)]],Lääkkeet[[#This Row],[Alin saldo 
1.1.-30.6.2025 (pakkauksia)]])*Lääkkeet[[#This Row],[Kirjanpitoarvo / pakkaus 1.1.2025
(EUR  ALV 0 %)]]</f>
        <v>0</v>
      </c>
      <c r="P196" s="15"/>
      <c r="Q196" s="12"/>
      <c r="R196" s="12"/>
      <c r="S196" s="12"/>
      <c r="T196" s="13"/>
      <c r="U196" s="39">
        <f>MIN(Lääkkeet[[#This Row],[Velvoite 1.7.2025 (pakkauksia)]],Lääkkeet[[#This Row],[Suurimman alitusluvan mukainen velvoite
1.7.-31.12.2025 (pakkauksia)]],Lääkkeet[[#This Row],[Alin saldo 
1.7.-31.12.2025 (pakkauksia)]])*Lääkkeet[[#This Row],[Kirjanpitoarvo / pakkaus 1.7.2025
(EUR  ALV 0 %)]]</f>
        <v>0</v>
      </c>
      <c r="W196" s="49" t="str" cm="1">
        <f t="array" ref="W196">IFERROR(_xlfn.IFS(Lääkkeet[[#This Row],[Sitoutunut pääoma 
1.1.-30.6.2025 (EUR)]]&gt;0,"Täytetyt",Lääkkeet[[#This Row],[Sitoutunut pääoma 
1.7.-31.12.2025 (EUR)]]&gt;0,"Täytetyt"),"")</f>
        <v/>
      </c>
      <c r="X196" s="49"/>
      <c r="Y196" s="5">
        <f>Hakulomake!$B$29</f>
        <v>0</v>
      </c>
    </row>
    <row r="197" spans="1:25" x14ac:dyDescent="0.25">
      <c r="A197" s="6" t="s">
        <v>59</v>
      </c>
      <c r="B197" s="5">
        <f>Hakulomake!$B$17</f>
        <v>0</v>
      </c>
      <c r="C197" s="61">
        <v>1</v>
      </c>
      <c r="D197" s="5" t="s">
        <v>188</v>
      </c>
      <c r="E197" s="60" t="s">
        <v>449</v>
      </c>
      <c r="F197" s="5" t="s">
        <v>190</v>
      </c>
      <c r="G197" s="5" t="s">
        <v>344</v>
      </c>
      <c r="H197" s="5" t="s">
        <v>192</v>
      </c>
      <c r="I197" s="5" t="s">
        <v>345</v>
      </c>
      <c r="J197" s="61" t="s">
        <v>441</v>
      </c>
      <c r="K197" s="12"/>
      <c r="L197" s="12"/>
      <c r="M197" s="12"/>
      <c r="N197" s="13"/>
      <c r="O197" s="39">
        <f>MIN(Lääkkeet[[#This Row],[Velvoite 1.1.2025 (pakkauksia)]],Lääkkeet[[#This Row],[Suurimman alitusluvan mukainen velvoite 
1.1.-30.6.2025 (pakkauksia)]],Lääkkeet[[#This Row],[Alin saldo 
1.1.-30.6.2025 (pakkauksia)]])*Lääkkeet[[#This Row],[Kirjanpitoarvo / pakkaus 1.1.2025
(EUR  ALV 0 %)]]</f>
        <v>0</v>
      </c>
      <c r="P197" s="15"/>
      <c r="Q197" s="12"/>
      <c r="R197" s="12"/>
      <c r="S197" s="12"/>
      <c r="T197" s="13"/>
      <c r="U197" s="39">
        <f>MIN(Lääkkeet[[#This Row],[Velvoite 1.7.2025 (pakkauksia)]],Lääkkeet[[#This Row],[Suurimman alitusluvan mukainen velvoite
1.7.-31.12.2025 (pakkauksia)]],Lääkkeet[[#This Row],[Alin saldo 
1.7.-31.12.2025 (pakkauksia)]])*Lääkkeet[[#This Row],[Kirjanpitoarvo / pakkaus 1.7.2025
(EUR  ALV 0 %)]]</f>
        <v>0</v>
      </c>
      <c r="W197" s="49" t="str" cm="1">
        <f t="array" ref="W197">IFERROR(_xlfn.IFS(Lääkkeet[[#This Row],[Sitoutunut pääoma 
1.1.-30.6.2025 (EUR)]]&gt;0,"Täytetyt",Lääkkeet[[#This Row],[Sitoutunut pääoma 
1.7.-31.12.2025 (EUR)]]&gt;0,"Täytetyt"),"")</f>
        <v/>
      </c>
      <c r="X197" s="49"/>
      <c r="Y197" s="5">
        <f>Hakulomake!$B$29</f>
        <v>0</v>
      </c>
    </row>
    <row r="198" spans="1:25" x14ac:dyDescent="0.25">
      <c r="A198" s="6" t="s">
        <v>59</v>
      </c>
      <c r="B198" s="5">
        <f>Hakulomake!$B$17</f>
        <v>0</v>
      </c>
      <c r="C198" s="61">
        <v>1</v>
      </c>
      <c r="D198" s="5" t="s">
        <v>282</v>
      </c>
      <c r="E198" s="60" t="s">
        <v>450</v>
      </c>
      <c r="F198" s="5" t="s">
        <v>284</v>
      </c>
      <c r="G198" s="5" t="s">
        <v>356</v>
      </c>
      <c r="H198" s="5" t="s">
        <v>286</v>
      </c>
      <c r="I198" s="5" t="s">
        <v>164</v>
      </c>
      <c r="J198" s="61" t="s">
        <v>287</v>
      </c>
      <c r="K198" s="12"/>
      <c r="L198" s="12"/>
      <c r="M198" s="12"/>
      <c r="N198" s="13"/>
      <c r="O198" s="39">
        <f>MIN(Lääkkeet[[#This Row],[Velvoite 1.1.2025 (pakkauksia)]],Lääkkeet[[#This Row],[Suurimman alitusluvan mukainen velvoite 
1.1.-30.6.2025 (pakkauksia)]],Lääkkeet[[#This Row],[Alin saldo 
1.1.-30.6.2025 (pakkauksia)]])*Lääkkeet[[#This Row],[Kirjanpitoarvo / pakkaus 1.1.2025
(EUR  ALV 0 %)]]</f>
        <v>0</v>
      </c>
      <c r="P198" s="15"/>
      <c r="Q198" s="12"/>
      <c r="R198" s="12"/>
      <c r="S198" s="12"/>
      <c r="T198" s="13"/>
      <c r="U198" s="39">
        <f>MIN(Lääkkeet[[#This Row],[Velvoite 1.7.2025 (pakkauksia)]],Lääkkeet[[#This Row],[Suurimman alitusluvan mukainen velvoite
1.7.-31.12.2025 (pakkauksia)]],Lääkkeet[[#This Row],[Alin saldo 
1.7.-31.12.2025 (pakkauksia)]])*Lääkkeet[[#This Row],[Kirjanpitoarvo / pakkaus 1.7.2025
(EUR  ALV 0 %)]]</f>
        <v>0</v>
      </c>
      <c r="W198" s="49" t="str" cm="1">
        <f t="array" ref="W198">IFERROR(_xlfn.IFS(Lääkkeet[[#This Row],[Sitoutunut pääoma 
1.1.-30.6.2025 (EUR)]]&gt;0,"Täytetyt",Lääkkeet[[#This Row],[Sitoutunut pääoma 
1.7.-31.12.2025 (EUR)]]&gt;0,"Täytetyt"),"")</f>
        <v/>
      </c>
      <c r="X198" s="49"/>
      <c r="Y198" s="5">
        <f>Hakulomake!$B$29</f>
        <v>0</v>
      </c>
    </row>
    <row r="199" spans="1:25" x14ac:dyDescent="0.25">
      <c r="A199" s="6" t="s">
        <v>59</v>
      </c>
      <c r="B199" s="5">
        <f>Hakulomake!$B$17</f>
        <v>0</v>
      </c>
      <c r="C199" s="61">
        <v>1</v>
      </c>
      <c r="D199" s="5" t="s">
        <v>99</v>
      </c>
      <c r="E199" s="60" t="s">
        <v>451</v>
      </c>
      <c r="F199" s="5" t="s">
        <v>101</v>
      </c>
      <c r="G199" s="5" t="s">
        <v>225</v>
      </c>
      <c r="H199" s="5" t="s">
        <v>111</v>
      </c>
      <c r="I199" s="5" t="s">
        <v>71</v>
      </c>
      <c r="J199" s="61" t="s">
        <v>452</v>
      </c>
      <c r="K199" s="12"/>
      <c r="L199" s="12"/>
      <c r="M199" s="12"/>
      <c r="N199" s="13"/>
      <c r="O199" s="39">
        <f>MIN(Lääkkeet[[#This Row],[Velvoite 1.1.2025 (pakkauksia)]],Lääkkeet[[#This Row],[Suurimman alitusluvan mukainen velvoite 
1.1.-30.6.2025 (pakkauksia)]],Lääkkeet[[#This Row],[Alin saldo 
1.1.-30.6.2025 (pakkauksia)]])*Lääkkeet[[#This Row],[Kirjanpitoarvo / pakkaus 1.1.2025
(EUR  ALV 0 %)]]</f>
        <v>0</v>
      </c>
      <c r="P199" s="15"/>
      <c r="Q199" s="12"/>
      <c r="R199" s="12"/>
      <c r="S199" s="12"/>
      <c r="T199" s="13"/>
      <c r="U199" s="39">
        <f>MIN(Lääkkeet[[#This Row],[Velvoite 1.7.2025 (pakkauksia)]],Lääkkeet[[#This Row],[Suurimman alitusluvan mukainen velvoite
1.7.-31.12.2025 (pakkauksia)]],Lääkkeet[[#This Row],[Alin saldo 
1.7.-31.12.2025 (pakkauksia)]])*Lääkkeet[[#This Row],[Kirjanpitoarvo / pakkaus 1.7.2025
(EUR  ALV 0 %)]]</f>
        <v>0</v>
      </c>
      <c r="W199" s="49" t="str" cm="1">
        <f t="array" ref="W199">IFERROR(_xlfn.IFS(Lääkkeet[[#This Row],[Sitoutunut pääoma 
1.1.-30.6.2025 (EUR)]]&gt;0,"Täytetyt",Lääkkeet[[#This Row],[Sitoutunut pääoma 
1.7.-31.12.2025 (EUR)]]&gt;0,"Täytetyt"),"")</f>
        <v/>
      </c>
      <c r="X199" s="49"/>
      <c r="Y199" s="5">
        <f>Hakulomake!$B$29</f>
        <v>0</v>
      </c>
    </row>
    <row r="200" spans="1:25" x14ac:dyDescent="0.25">
      <c r="A200" s="6" t="s">
        <v>59</v>
      </c>
      <c r="B200" s="5">
        <f>Hakulomake!$B$17</f>
        <v>0</v>
      </c>
      <c r="C200" s="61">
        <v>1</v>
      </c>
      <c r="D200" s="5" t="s">
        <v>239</v>
      </c>
      <c r="E200" s="60" t="s">
        <v>453</v>
      </c>
      <c r="F200" s="5" t="s">
        <v>241</v>
      </c>
      <c r="G200" s="5" t="s">
        <v>454</v>
      </c>
      <c r="H200" s="5" t="s">
        <v>223</v>
      </c>
      <c r="I200" s="5" t="s">
        <v>197</v>
      </c>
      <c r="J200" s="61" t="s">
        <v>262</v>
      </c>
      <c r="K200" s="12"/>
      <c r="L200" s="12"/>
      <c r="M200" s="12"/>
      <c r="N200" s="13"/>
      <c r="O200" s="39">
        <f>MIN(Lääkkeet[[#This Row],[Velvoite 1.1.2025 (pakkauksia)]],Lääkkeet[[#This Row],[Suurimman alitusluvan mukainen velvoite 
1.1.-30.6.2025 (pakkauksia)]],Lääkkeet[[#This Row],[Alin saldo 
1.1.-30.6.2025 (pakkauksia)]])*Lääkkeet[[#This Row],[Kirjanpitoarvo / pakkaus 1.1.2025
(EUR  ALV 0 %)]]</f>
        <v>0</v>
      </c>
      <c r="P200" s="15"/>
      <c r="Q200" s="12"/>
      <c r="R200" s="12"/>
      <c r="S200" s="12"/>
      <c r="T200" s="13"/>
      <c r="U200" s="39">
        <f>MIN(Lääkkeet[[#This Row],[Velvoite 1.7.2025 (pakkauksia)]],Lääkkeet[[#This Row],[Suurimman alitusluvan mukainen velvoite
1.7.-31.12.2025 (pakkauksia)]],Lääkkeet[[#This Row],[Alin saldo 
1.7.-31.12.2025 (pakkauksia)]])*Lääkkeet[[#This Row],[Kirjanpitoarvo / pakkaus 1.7.2025
(EUR  ALV 0 %)]]</f>
        <v>0</v>
      </c>
      <c r="W200" s="49" t="str" cm="1">
        <f t="array" ref="W200">IFERROR(_xlfn.IFS(Lääkkeet[[#This Row],[Sitoutunut pääoma 
1.1.-30.6.2025 (EUR)]]&gt;0,"Täytetyt",Lääkkeet[[#This Row],[Sitoutunut pääoma 
1.7.-31.12.2025 (EUR)]]&gt;0,"Täytetyt"),"")</f>
        <v/>
      </c>
      <c r="X200" s="49"/>
      <c r="Y200" s="5">
        <f>Hakulomake!$B$29</f>
        <v>0</v>
      </c>
    </row>
    <row r="201" spans="1:25" x14ac:dyDescent="0.25">
      <c r="A201" s="6" t="s">
        <v>59</v>
      </c>
      <c r="B201" s="5">
        <f>Hakulomake!$B$17</f>
        <v>0</v>
      </c>
      <c r="C201" s="61">
        <v>1</v>
      </c>
      <c r="D201" s="5" t="s">
        <v>276</v>
      </c>
      <c r="E201" s="60" t="s">
        <v>455</v>
      </c>
      <c r="F201" s="5" t="s">
        <v>278</v>
      </c>
      <c r="G201" s="5" t="s">
        <v>279</v>
      </c>
      <c r="H201" s="5" t="s">
        <v>93</v>
      </c>
      <c r="I201" s="5" t="s">
        <v>164</v>
      </c>
      <c r="J201" s="61">
        <v>5</v>
      </c>
      <c r="K201" s="12"/>
      <c r="L201" s="12"/>
      <c r="M201" s="12"/>
      <c r="N201" s="13"/>
      <c r="O201" s="39">
        <f>MIN(Lääkkeet[[#This Row],[Velvoite 1.1.2025 (pakkauksia)]],Lääkkeet[[#This Row],[Suurimman alitusluvan mukainen velvoite 
1.1.-30.6.2025 (pakkauksia)]],Lääkkeet[[#This Row],[Alin saldo 
1.1.-30.6.2025 (pakkauksia)]])*Lääkkeet[[#This Row],[Kirjanpitoarvo / pakkaus 1.1.2025
(EUR  ALV 0 %)]]</f>
        <v>0</v>
      </c>
      <c r="P201" s="15"/>
      <c r="Q201" s="12"/>
      <c r="R201" s="12"/>
      <c r="S201" s="12"/>
      <c r="T201" s="13"/>
      <c r="U201" s="39">
        <f>MIN(Lääkkeet[[#This Row],[Velvoite 1.7.2025 (pakkauksia)]],Lääkkeet[[#This Row],[Suurimman alitusluvan mukainen velvoite
1.7.-31.12.2025 (pakkauksia)]],Lääkkeet[[#This Row],[Alin saldo 
1.7.-31.12.2025 (pakkauksia)]])*Lääkkeet[[#This Row],[Kirjanpitoarvo / pakkaus 1.7.2025
(EUR  ALV 0 %)]]</f>
        <v>0</v>
      </c>
      <c r="W201" s="49" t="str" cm="1">
        <f t="array" ref="W201">IFERROR(_xlfn.IFS(Lääkkeet[[#This Row],[Sitoutunut pääoma 
1.1.-30.6.2025 (EUR)]]&gt;0,"Täytetyt",Lääkkeet[[#This Row],[Sitoutunut pääoma 
1.7.-31.12.2025 (EUR)]]&gt;0,"Täytetyt"),"")</f>
        <v/>
      </c>
      <c r="X201" s="49"/>
      <c r="Y201" s="5">
        <f>Hakulomake!$B$29</f>
        <v>0</v>
      </c>
    </row>
    <row r="202" spans="1:25" x14ac:dyDescent="0.25">
      <c r="A202" s="6" t="s">
        <v>59</v>
      </c>
      <c r="B202" s="5">
        <f>Hakulomake!$B$17</f>
        <v>0</v>
      </c>
      <c r="C202" s="61">
        <v>1</v>
      </c>
      <c r="D202" s="5" t="s">
        <v>143</v>
      </c>
      <c r="E202" s="60" t="s">
        <v>456</v>
      </c>
      <c r="F202" s="5" t="s">
        <v>145</v>
      </c>
      <c r="G202" s="5" t="s">
        <v>399</v>
      </c>
      <c r="H202" s="5" t="s">
        <v>457</v>
      </c>
      <c r="I202" s="5" t="s">
        <v>211</v>
      </c>
      <c r="J202" s="61" t="s">
        <v>458</v>
      </c>
      <c r="K202" s="12"/>
      <c r="L202" s="12"/>
      <c r="M202" s="12"/>
      <c r="N202" s="13"/>
      <c r="O202" s="39">
        <f>MIN(Lääkkeet[[#This Row],[Velvoite 1.1.2025 (pakkauksia)]],Lääkkeet[[#This Row],[Suurimman alitusluvan mukainen velvoite 
1.1.-30.6.2025 (pakkauksia)]],Lääkkeet[[#This Row],[Alin saldo 
1.1.-30.6.2025 (pakkauksia)]])*Lääkkeet[[#This Row],[Kirjanpitoarvo / pakkaus 1.1.2025
(EUR  ALV 0 %)]]</f>
        <v>0</v>
      </c>
      <c r="P202" s="15"/>
      <c r="Q202" s="12"/>
      <c r="R202" s="12"/>
      <c r="S202" s="12"/>
      <c r="T202" s="13"/>
      <c r="U202" s="39">
        <f>MIN(Lääkkeet[[#This Row],[Velvoite 1.7.2025 (pakkauksia)]],Lääkkeet[[#This Row],[Suurimman alitusluvan mukainen velvoite
1.7.-31.12.2025 (pakkauksia)]],Lääkkeet[[#This Row],[Alin saldo 
1.7.-31.12.2025 (pakkauksia)]])*Lääkkeet[[#This Row],[Kirjanpitoarvo / pakkaus 1.7.2025
(EUR  ALV 0 %)]]</f>
        <v>0</v>
      </c>
      <c r="W202" s="49" t="str" cm="1">
        <f t="array" ref="W202">IFERROR(_xlfn.IFS(Lääkkeet[[#This Row],[Sitoutunut pääoma 
1.1.-30.6.2025 (EUR)]]&gt;0,"Täytetyt",Lääkkeet[[#This Row],[Sitoutunut pääoma 
1.7.-31.12.2025 (EUR)]]&gt;0,"Täytetyt"),"")</f>
        <v/>
      </c>
      <c r="X202" s="49"/>
      <c r="Y202" s="5">
        <f>Hakulomake!$B$29</f>
        <v>0</v>
      </c>
    </row>
    <row r="203" spans="1:25" x14ac:dyDescent="0.25">
      <c r="A203" s="6" t="s">
        <v>59</v>
      </c>
      <c r="B203" s="5">
        <f>Hakulomake!$B$17</f>
        <v>0</v>
      </c>
      <c r="C203" s="61">
        <v>1</v>
      </c>
      <c r="D203" s="5" t="s">
        <v>421</v>
      </c>
      <c r="E203" s="60" t="s">
        <v>459</v>
      </c>
      <c r="F203" s="5" t="s">
        <v>423</v>
      </c>
      <c r="G203" s="5" t="s">
        <v>460</v>
      </c>
      <c r="H203" s="5" t="s">
        <v>461</v>
      </c>
      <c r="I203" s="5" t="s">
        <v>296</v>
      </c>
      <c r="J203" s="61" t="s">
        <v>462</v>
      </c>
      <c r="K203" s="12"/>
      <c r="L203" s="12"/>
      <c r="M203" s="12"/>
      <c r="N203" s="13"/>
      <c r="O203" s="39">
        <f>MIN(Lääkkeet[[#This Row],[Velvoite 1.1.2025 (pakkauksia)]],Lääkkeet[[#This Row],[Suurimman alitusluvan mukainen velvoite 
1.1.-30.6.2025 (pakkauksia)]],Lääkkeet[[#This Row],[Alin saldo 
1.1.-30.6.2025 (pakkauksia)]])*Lääkkeet[[#This Row],[Kirjanpitoarvo / pakkaus 1.1.2025
(EUR  ALV 0 %)]]</f>
        <v>0</v>
      </c>
      <c r="P203" s="15"/>
      <c r="Q203" s="12"/>
      <c r="R203" s="12"/>
      <c r="S203" s="12"/>
      <c r="T203" s="13"/>
      <c r="U203" s="39">
        <f>MIN(Lääkkeet[[#This Row],[Velvoite 1.7.2025 (pakkauksia)]],Lääkkeet[[#This Row],[Suurimman alitusluvan mukainen velvoite
1.7.-31.12.2025 (pakkauksia)]],Lääkkeet[[#This Row],[Alin saldo 
1.7.-31.12.2025 (pakkauksia)]])*Lääkkeet[[#This Row],[Kirjanpitoarvo / pakkaus 1.7.2025
(EUR  ALV 0 %)]]</f>
        <v>0</v>
      </c>
      <c r="W203" s="49" t="str" cm="1">
        <f t="array" ref="W203">IFERROR(_xlfn.IFS(Lääkkeet[[#This Row],[Sitoutunut pääoma 
1.1.-30.6.2025 (EUR)]]&gt;0,"Täytetyt",Lääkkeet[[#This Row],[Sitoutunut pääoma 
1.7.-31.12.2025 (EUR)]]&gt;0,"Täytetyt"),"")</f>
        <v/>
      </c>
      <c r="X203" s="49"/>
      <c r="Y203" s="5">
        <f>Hakulomake!$B$29</f>
        <v>0</v>
      </c>
    </row>
    <row r="204" spans="1:25" x14ac:dyDescent="0.25">
      <c r="A204" s="6" t="s">
        <v>59</v>
      </c>
      <c r="B204" s="5">
        <f>Hakulomake!$B$17</f>
        <v>0</v>
      </c>
      <c r="C204" s="61">
        <v>1</v>
      </c>
      <c r="D204" s="5" t="s">
        <v>421</v>
      </c>
      <c r="E204" s="60" t="s">
        <v>463</v>
      </c>
      <c r="F204" s="5" t="s">
        <v>423</v>
      </c>
      <c r="G204" s="5" t="s">
        <v>460</v>
      </c>
      <c r="H204" s="5" t="s">
        <v>464</v>
      </c>
      <c r="I204" s="5" t="s">
        <v>296</v>
      </c>
      <c r="J204" s="61" t="s">
        <v>465</v>
      </c>
      <c r="K204" s="12"/>
      <c r="L204" s="12"/>
      <c r="M204" s="12"/>
      <c r="N204" s="13"/>
      <c r="O204" s="39">
        <f>MIN(Lääkkeet[[#This Row],[Velvoite 1.1.2025 (pakkauksia)]],Lääkkeet[[#This Row],[Suurimman alitusluvan mukainen velvoite 
1.1.-30.6.2025 (pakkauksia)]],Lääkkeet[[#This Row],[Alin saldo 
1.1.-30.6.2025 (pakkauksia)]])*Lääkkeet[[#This Row],[Kirjanpitoarvo / pakkaus 1.1.2025
(EUR  ALV 0 %)]]</f>
        <v>0</v>
      </c>
      <c r="P204" s="15"/>
      <c r="Q204" s="12"/>
      <c r="R204" s="12"/>
      <c r="S204" s="12"/>
      <c r="T204" s="13"/>
      <c r="U204" s="39">
        <f>MIN(Lääkkeet[[#This Row],[Velvoite 1.7.2025 (pakkauksia)]],Lääkkeet[[#This Row],[Suurimman alitusluvan mukainen velvoite
1.7.-31.12.2025 (pakkauksia)]],Lääkkeet[[#This Row],[Alin saldo 
1.7.-31.12.2025 (pakkauksia)]])*Lääkkeet[[#This Row],[Kirjanpitoarvo / pakkaus 1.7.2025
(EUR  ALV 0 %)]]</f>
        <v>0</v>
      </c>
      <c r="W204" s="49" t="str" cm="1">
        <f t="array" ref="W204">IFERROR(_xlfn.IFS(Lääkkeet[[#This Row],[Sitoutunut pääoma 
1.1.-30.6.2025 (EUR)]]&gt;0,"Täytetyt",Lääkkeet[[#This Row],[Sitoutunut pääoma 
1.7.-31.12.2025 (EUR)]]&gt;0,"Täytetyt"),"")</f>
        <v/>
      </c>
      <c r="X204" s="49"/>
      <c r="Y204" s="5">
        <f>Hakulomake!$B$29</f>
        <v>0</v>
      </c>
    </row>
    <row r="205" spans="1:25" x14ac:dyDescent="0.25">
      <c r="A205" s="6" t="s">
        <v>59</v>
      </c>
      <c r="B205" s="5">
        <f>Hakulomake!$B$17</f>
        <v>0</v>
      </c>
      <c r="C205" s="61">
        <v>1</v>
      </c>
      <c r="D205" s="5" t="s">
        <v>134</v>
      </c>
      <c r="E205" s="60" t="s">
        <v>466</v>
      </c>
      <c r="F205" s="5" t="s">
        <v>136</v>
      </c>
      <c r="G205" s="5" t="s">
        <v>271</v>
      </c>
      <c r="H205" s="5" t="s">
        <v>196</v>
      </c>
      <c r="I205" s="5" t="s">
        <v>197</v>
      </c>
      <c r="J205" s="61" t="s">
        <v>250</v>
      </c>
      <c r="K205" s="12"/>
      <c r="L205" s="12"/>
      <c r="M205" s="12"/>
      <c r="N205" s="13"/>
      <c r="O205" s="39">
        <f>MIN(Lääkkeet[[#This Row],[Velvoite 1.1.2025 (pakkauksia)]],Lääkkeet[[#This Row],[Suurimman alitusluvan mukainen velvoite 
1.1.-30.6.2025 (pakkauksia)]],Lääkkeet[[#This Row],[Alin saldo 
1.1.-30.6.2025 (pakkauksia)]])*Lääkkeet[[#This Row],[Kirjanpitoarvo / pakkaus 1.1.2025
(EUR  ALV 0 %)]]</f>
        <v>0</v>
      </c>
      <c r="P205" s="15"/>
      <c r="Q205" s="12"/>
      <c r="R205" s="12"/>
      <c r="S205" s="12"/>
      <c r="T205" s="13"/>
      <c r="U205" s="39">
        <f>MIN(Lääkkeet[[#This Row],[Velvoite 1.7.2025 (pakkauksia)]],Lääkkeet[[#This Row],[Suurimman alitusluvan mukainen velvoite
1.7.-31.12.2025 (pakkauksia)]],Lääkkeet[[#This Row],[Alin saldo 
1.7.-31.12.2025 (pakkauksia)]])*Lääkkeet[[#This Row],[Kirjanpitoarvo / pakkaus 1.7.2025
(EUR  ALV 0 %)]]</f>
        <v>0</v>
      </c>
      <c r="W205" s="49" t="str" cm="1">
        <f t="array" ref="W205">IFERROR(_xlfn.IFS(Lääkkeet[[#This Row],[Sitoutunut pääoma 
1.1.-30.6.2025 (EUR)]]&gt;0,"Täytetyt",Lääkkeet[[#This Row],[Sitoutunut pääoma 
1.7.-31.12.2025 (EUR)]]&gt;0,"Täytetyt"),"")</f>
        <v/>
      </c>
      <c r="X205" s="49"/>
      <c r="Y205" s="5">
        <f>Hakulomake!$B$29</f>
        <v>0</v>
      </c>
    </row>
    <row r="206" spans="1:25" x14ac:dyDescent="0.25">
      <c r="A206" s="6" t="s">
        <v>59</v>
      </c>
      <c r="B206" s="5">
        <f>Hakulomake!$B$17</f>
        <v>0</v>
      </c>
      <c r="C206" s="61">
        <v>1</v>
      </c>
      <c r="D206" s="5" t="s">
        <v>292</v>
      </c>
      <c r="E206" s="60" t="s">
        <v>467</v>
      </c>
      <c r="F206" s="5" t="s">
        <v>294</v>
      </c>
      <c r="G206" s="5" t="s">
        <v>295</v>
      </c>
      <c r="H206" s="5" t="s">
        <v>286</v>
      </c>
      <c r="I206" s="5" t="s">
        <v>296</v>
      </c>
      <c r="J206" s="61" t="s">
        <v>287</v>
      </c>
      <c r="K206" s="12"/>
      <c r="L206" s="12"/>
      <c r="M206" s="12"/>
      <c r="N206" s="13"/>
      <c r="O206" s="39">
        <f>MIN(Lääkkeet[[#This Row],[Velvoite 1.1.2025 (pakkauksia)]],Lääkkeet[[#This Row],[Suurimman alitusluvan mukainen velvoite 
1.1.-30.6.2025 (pakkauksia)]],Lääkkeet[[#This Row],[Alin saldo 
1.1.-30.6.2025 (pakkauksia)]])*Lääkkeet[[#This Row],[Kirjanpitoarvo / pakkaus 1.1.2025
(EUR  ALV 0 %)]]</f>
        <v>0</v>
      </c>
      <c r="P206" s="15"/>
      <c r="Q206" s="12"/>
      <c r="R206" s="12"/>
      <c r="S206" s="12"/>
      <c r="T206" s="13"/>
      <c r="U206" s="39">
        <f>MIN(Lääkkeet[[#This Row],[Velvoite 1.7.2025 (pakkauksia)]],Lääkkeet[[#This Row],[Suurimman alitusluvan mukainen velvoite
1.7.-31.12.2025 (pakkauksia)]],Lääkkeet[[#This Row],[Alin saldo 
1.7.-31.12.2025 (pakkauksia)]])*Lääkkeet[[#This Row],[Kirjanpitoarvo / pakkaus 1.7.2025
(EUR  ALV 0 %)]]</f>
        <v>0</v>
      </c>
      <c r="W206" s="49" t="str" cm="1">
        <f t="array" ref="W206">IFERROR(_xlfn.IFS(Lääkkeet[[#This Row],[Sitoutunut pääoma 
1.1.-30.6.2025 (EUR)]]&gt;0,"Täytetyt",Lääkkeet[[#This Row],[Sitoutunut pääoma 
1.7.-31.12.2025 (EUR)]]&gt;0,"Täytetyt"),"")</f>
        <v/>
      </c>
      <c r="X206" s="49"/>
      <c r="Y206" s="5">
        <f>Hakulomake!$B$29</f>
        <v>0</v>
      </c>
    </row>
    <row r="207" spans="1:25" x14ac:dyDescent="0.25">
      <c r="A207" s="6" t="s">
        <v>59</v>
      </c>
      <c r="B207" s="5">
        <f>Hakulomake!$B$17</f>
        <v>0</v>
      </c>
      <c r="C207" s="61">
        <v>1</v>
      </c>
      <c r="D207" s="5" t="s">
        <v>239</v>
      </c>
      <c r="E207" s="60" t="s">
        <v>468</v>
      </c>
      <c r="F207" s="5" t="s">
        <v>241</v>
      </c>
      <c r="G207" s="5" t="s">
        <v>242</v>
      </c>
      <c r="H207" s="5" t="s">
        <v>93</v>
      </c>
      <c r="I207" s="5" t="s">
        <v>65</v>
      </c>
      <c r="J207" s="61">
        <v>7</v>
      </c>
      <c r="K207" s="12"/>
      <c r="L207" s="12"/>
      <c r="M207" s="12"/>
      <c r="N207" s="13"/>
      <c r="O207" s="39">
        <f>MIN(Lääkkeet[[#This Row],[Velvoite 1.1.2025 (pakkauksia)]],Lääkkeet[[#This Row],[Suurimman alitusluvan mukainen velvoite 
1.1.-30.6.2025 (pakkauksia)]],Lääkkeet[[#This Row],[Alin saldo 
1.1.-30.6.2025 (pakkauksia)]])*Lääkkeet[[#This Row],[Kirjanpitoarvo / pakkaus 1.1.2025
(EUR  ALV 0 %)]]</f>
        <v>0</v>
      </c>
      <c r="P207" s="15"/>
      <c r="Q207" s="12"/>
      <c r="R207" s="12"/>
      <c r="S207" s="12"/>
      <c r="T207" s="13"/>
      <c r="U207" s="39">
        <f>MIN(Lääkkeet[[#This Row],[Velvoite 1.7.2025 (pakkauksia)]],Lääkkeet[[#This Row],[Suurimman alitusluvan mukainen velvoite
1.7.-31.12.2025 (pakkauksia)]],Lääkkeet[[#This Row],[Alin saldo 
1.7.-31.12.2025 (pakkauksia)]])*Lääkkeet[[#This Row],[Kirjanpitoarvo / pakkaus 1.7.2025
(EUR  ALV 0 %)]]</f>
        <v>0</v>
      </c>
      <c r="W207" s="49" t="str" cm="1">
        <f t="array" ref="W207">IFERROR(_xlfn.IFS(Lääkkeet[[#This Row],[Sitoutunut pääoma 
1.1.-30.6.2025 (EUR)]]&gt;0,"Täytetyt",Lääkkeet[[#This Row],[Sitoutunut pääoma 
1.7.-31.12.2025 (EUR)]]&gt;0,"Täytetyt"),"")</f>
        <v/>
      </c>
      <c r="X207" s="49"/>
      <c r="Y207" s="5">
        <f>Hakulomake!$B$29</f>
        <v>0</v>
      </c>
    </row>
    <row r="208" spans="1:25" x14ac:dyDescent="0.25">
      <c r="A208" s="6" t="s">
        <v>59</v>
      </c>
      <c r="B208" s="5">
        <f>Hakulomake!$B$17</f>
        <v>0</v>
      </c>
      <c r="C208" s="61">
        <v>1</v>
      </c>
      <c r="D208" s="5" t="s">
        <v>166</v>
      </c>
      <c r="E208" s="60" t="s">
        <v>469</v>
      </c>
      <c r="F208" s="5" t="s">
        <v>168</v>
      </c>
      <c r="G208" s="5" t="s">
        <v>402</v>
      </c>
      <c r="H208" s="5" t="s">
        <v>173</v>
      </c>
      <c r="I208" s="5" t="s">
        <v>133</v>
      </c>
      <c r="J208" s="61">
        <v>1</v>
      </c>
      <c r="K208" s="12"/>
      <c r="L208" s="12"/>
      <c r="M208" s="12"/>
      <c r="N208" s="13"/>
      <c r="O208" s="39">
        <f>MIN(Lääkkeet[[#This Row],[Velvoite 1.1.2025 (pakkauksia)]],Lääkkeet[[#This Row],[Suurimman alitusluvan mukainen velvoite 
1.1.-30.6.2025 (pakkauksia)]],Lääkkeet[[#This Row],[Alin saldo 
1.1.-30.6.2025 (pakkauksia)]])*Lääkkeet[[#This Row],[Kirjanpitoarvo / pakkaus 1.1.2025
(EUR  ALV 0 %)]]</f>
        <v>0</v>
      </c>
      <c r="P208" s="15"/>
      <c r="Q208" s="12"/>
      <c r="R208" s="12"/>
      <c r="S208" s="12"/>
      <c r="T208" s="13"/>
      <c r="U208" s="39">
        <f>MIN(Lääkkeet[[#This Row],[Velvoite 1.7.2025 (pakkauksia)]],Lääkkeet[[#This Row],[Suurimman alitusluvan mukainen velvoite
1.7.-31.12.2025 (pakkauksia)]],Lääkkeet[[#This Row],[Alin saldo 
1.7.-31.12.2025 (pakkauksia)]])*Lääkkeet[[#This Row],[Kirjanpitoarvo / pakkaus 1.7.2025
(EUR  ALV 0 %)]]</f>
        <v>0</v>
      </c>
      <c r="W208" s="49" t="str" cm="1">
        <f t="array" ref="W208">IFERROR(_xlfn.IFS(Lääkkeet[[#This Row],[Sitoutunut pääoma 
1.1.-30.6.2025 (EUR)]]&gt;0,"Täytetyt",Lääkkeet[[#This Row],[Sitoutunut pääoma 
1.7.-31.12.2025 (EUR)]]&gt;0,"Täytetyt"),"")</f>
        <v/>
      </c>
      <c r="X208" s="49"/>
      <c r="Y208" s="5">
        <f>Hakulomake!$B$29</f>
        <v>0</v>
      </c>
    </row>
    <row r="209" spans="1:25" x14ac:dyDescent="0.25">
      <c r="A209" s="6" t="s">
        <v>59</v>
      </c>
      <c r="B209" s="5">
        <f>Hakulomake!$B$17</f>
        <v>0</v>
      </c>
      <c r="C209" s="61">
        <v>1</v>
      </c>
      <c r="D209" s="5" t="s">
        <v>80</v>
      </c>
      <c r="E209" s="60" t="s">
        <v>2684</v>
      </c>
      <c r="F209" s="5" t="s">
        <v>82</v>
      </c>
      <c r="G209" s="5" t="s">
        <v>351</v>
      </c>
      <c r="H209" s="5" t="s">
        <v>352</v>
      </c>
      <c r="I209" s="5" t="s">
        <v>353</v>
      </c>
      <c r="J209" s="61" t="s">
        <v>354</v>
      </c>
      <c r="K209" s="12"/>
      <c r="L209" s="12"/>
      <c r="M209" s="12"/>
      <c r="N209" s="13"/>
      <c r="O209" s="39">
        <f>MIN(Lääkkeet[[#This Row],[Velvoite 1.1.2025 (pakkauksia)]],Lääkkeet[[#This Row],[Suurimman alitusluvan mukainen velvoite 
1.1.-30.6.2025 (pakkauksia)]],Lääkkeet[[#This Row],[Alin saldo 
1.1.-30.6.2025 (pakkauksia)]])*Lääkkeet[[#This Row],[Kirjanpitoarvo / pakkaus 1.1.2025
(EUR  ALV 0 %)]]</f>
        <v>0</v>
      </c>
      <c r="P209" s="15"/>
      <c r="Q209" s="12"/>
      <c r="R209" s="12"/>
      <c r="S209" s="12"/>
      <c r="T209" s="13"/>
      <c r="U209" s="39">
        <f>MIN(Lääkkeet[[#This Row],[Velvoite 1.7.2025 (pakkauksia)]],Lääkkeet[[#This Row],[Suurimman alitusluvan mukainen velvoite
1.7.-31.12.2025 (pakkauksia)]],Lääkkeet[[#This Row],[Alin saldo 
1.7.-31.12.2025 (pakkauksia)]])*Lääkkeet[[#This Row],[Kirjanpitoarvo / pakkaus 1.7.2025
(EUR  ALV 0 %)]]</f>
        <v>0</v>
      </c>
      <c r="W209" s="49" t="str" cm="1">
        <f t="array" ref="W209">IFERROR(_xlfn.IFS(Lääkkeet[[#This Row],[Sitoutunut pääoma 
1.1.-30.6.2025 (EUR)]]&gt;0,"Täytetyt",Lääkkeet[[#This Row],[Sitoutunut pääoma 
1.7.-31.12.2025 (EUR)]]&gt;0,"Täytetyt"),"")</f>
        <v/>
      </c>
      <c r="X209" s="49"/>
      <c r="Y209" s="5">
        <f>Hakulomake!$B$29</f>
        <v>0</v>
      </c>
    </row>
    <row r="210" spans="1:25" x14ac:dyDescent="0.25">
      <c r="A210" s="6" t="s">
        <v>59</v>
      </c>
      <c r="B210" s="5">
        <f>Hakulomake!$B$17</f>
        <v>0</v>
      </c>
      <c r="C210" s="61">
        <v>1</v>
      </c>
      <c r="D210" s="5" t="s">
        <v>427</v>
      </c>
      <c r="E210" s="60" t="s">
        <v>470</v>
      </c>
      <c r="F210" s="5" t="s">
        <v>278</v>
      </c>
      <c r="G210" s="5" t="s">
        <v>471</v>
      </c>
      <c r="H210" s="5" t="s">
        <v>430</v>
      </c>
      <c r="I210" s="5" t="s">
        <v>171</v>
      </c>
      <c r="J210" s="61">
        <v>28</v>
      </c>
      <c r="N210" s="13"/>
      <c r="O210" s="39">
        <f>MIN(Lääkkeet[[#This Row],[Velvoite 1.1.2025 (pakkauksia)]],Lääkkeet[[#This Row],[Suurimman alitusluvan mukainen velvoite 
1.1.-30.6.2025 (pakkauksia)]],Lääkkeet[[#This Row],[Alin saldo 
1.1.-30.6.2025 (pakkauksia)]])*Lääkkeet[[#This Row],[Kirjanpitoarvo / pakkaus 1.1.2025
(EUR  ALV 0 %)]]</f>
        <v>0</v>
      </c>
      <c r="P210" s="15"/>
      <c r="Q210" s="12"/>
      <c r="R210" s="12"/>
      <c r="S210" s="12"/>
      <c r="T210" s="13"/>
      <c r="U210" s="39">
        <f>MIN(Lääkkeet[[#This Row],[Velvoite 1.7.2025 (pakkauksia)]],Lääkkeet[[#This Row],[Suurimman alitusluvan mukainen velvoite
1.7.-31.12.2025 (pakkauksia)]],Lääkkeet[[#This Row],[Alin saldo 
1.7.-31.12.2025 (pakkauksia)]])*Lääkkeet[[#This Row],[Kirjanpitoarvo / pakkaus 1.7.2025
(EUR  ALV 0 %)]]</f>
        <v>0</v>
      </c>
      <c r="W210" s="49" t="str" cm="1">
        <f t="array" ref="W210">IFERROR(_xlfn.IFS(Lääkkeet[[#This Row],[Sitoutunut pääoma 
1.1.-30.6.2025 (EUR)]]&gt;0,"Täytetyt",Lääkkeet[[#This Row],[Sitoutunut pääoma 
1.7.-31.12.2025 (EUR)]]&gt;0,"Täytetyt"),"")</f>
        <v/>
      </c>
      <c r="X210" s="49"/>
      <c r="Y210" s="5">
        <f>Hakulomake!$B$29</f>
        <v>0</v>
      </c>
    </row>
    <row r="211" spans="1:25" x14ac:dyDescent="0.25">
      <c r="A211" s="6" t="s">
        <v>59</v>
      </c>
      <c r="B211" s="5">
        <f>Hakulomake!$B$17</f>
        <v>0</v>
      </c>
      <c r="C211" s="61">
        <v>1</v>
      </c>
      <c r="D211" s="5" t="s">
        <v>188</v>
      </c>
      <c r="E211" s="60" t="s">
        <v>472</v>
      </c>
      <c r="F211" s="5" t="s">
        <v>190</v>
      </c>
      <c r="G211" s="5" t="s">
        <v>473</v>
      </c>
      <c r="H211" s="5" t="s">
        <v>132</v>
      </c>
      <c r="I211" s="5" t="s">
        <v>171</v>
      </c>
      <c r="J211" s="61">
        <v>32</v>
      </c>
      <c r="N211" s="13"/>
      <c r="O211" s="39">
        <f>MIN(Lääkkeet[[#This Row],[Velvoite 1.1.2025 (pakkauksia)]],Lääkkeet[[#This Row],[Suurimman alitusluvan mukainen velvoite 
1.1.-30.6.2025 (pakkauksia)]],Lääkkeet[[#This Row],[Alin saldo 
1.1.-30.6.2025 (pakkauksia)]])*Lääkkeet[[#This Row],[Kirjanpitoarvo / pakkaus 1.1.2025
(EUR  ALV 0 %)]]</f>
        <v>0</v>
      </c>
      <c r="P211" s="15"/>
      <c r="Q211" s="12"/>
      <c r="R211" s="12"/>
      <c r="S211" s="12"/>
      <c r="T211" s="13"/>
      <c r="U211" s="39">
        <f>MIN(Lääkkeet[[#This Row],[Velvoite 1.7.2025 (pakkauksia)]],Lääkkeet[[#This Row],[Suurimman alitusluvan mukainen velvoite
1.7.-31.12.2025 (pakkauksia)]],Lääkkeet[[#This Row],[Alin saldo 
1.7.-31.12.2025 (pakkauksia)]])*Lääkkeet[[#This Row],[Kirjanpitoarvo / pakkaus 1.7.2025
(EUR  ALV 0 %)]]</f>
        <v>0</v>
      </c>
      <c r="W211" s="49" t="str" cm="1">
        <f t="array" ref="W211">IFERROR(_xlfn.IFS(Lääkkeet[[#This Row],[Sitoutunut pääoma 
1.1.-30.6.2025 (EUR)]]&gt;0,"Täytetyt",Lääkkeet[[#This Row],[Sitoutunut pääoma 
1.7.-31.12.2025 (EUR)]]&gt;0,"Täytetyt"),"")</f>
        <v/>
      </c>
      <c r="X211" s="49"/>
      <c r="Y211" s="5">
        <f>Hakulomake!$B$29</f>
        <v>0</v>
      </c>
    </row>
    <row r="212" spans="1:25" x14ac:dyDescent="0.25">
      <c r="A212" s="6" t="s">
        <v>59</v>
      </c>
      <c r="B212" s="5">
        <f>Hakulomake!$B$17</f>
        <v>0</v>
      </c>
      <c r="C212" s="61">
        <v>1</v>
      </c>
      <c r="D212" s="5" t="s">
        <v>220</v>
      </c>
      <c r="E212" s="60" t="s">
        <v>474</v>
      </c>
      <c r="F212" s="5" t="s">
        <v>62</v>
      </c>
      <c r="G212" s="5" t="s">
        <v>475</v>
      </c>
      <c r="H212" s="5" t="s">
        <v>223</v>
      </c>
      <c r="I212" s="5" t="s">
        <v>197</v>
      </c>
      <c r="J212" s="61" t="s">
        <v>262</v>
      </c>
      <c r="N212" s="13"/>
      <c r="O212" s="39">
        <f>MIN(Lääkkeet[[#This Row],[Velvoite 1.1.2025 (pakkauksia)]],Lääkkeet[[#This Row],[Suurimman alitusluvan mukainen velvoite 
1.1.-30.6.2025 (pakkauksia)]],Lääkkeet[[#This Row],[Alin saldo 
1.1.-30.6.2025 (pakkauksia)]])*Lääkkeet[[#This Row],[Kirjanpitoarvo / pakkaus 1.1.2025
(EUR  ALV 0 %)]]</f>
        <v>0</v>
      </c>
      <c r="P212" s="15"/>
      <c r="Q212" s="12"/>
      <c r="R212" s="12"/>
      <c r="S212" s="12"/>
      <c r="T212" s="13"/>
      <c r="U212" s="39">
        <f>MIN(Lääkkeet[[#This Row],[Velvoite 1.7.2025 (pakkauksia)]],Lääkkeet[[#This Row],[Suurimman alitusluvan mukainen velvoite
1.7.-31.12.2025 (pakkauksia)]],Lääkkeet[[#This Row],[Alin saldo 
1.7.-31.12.2025 (pakkauksia)]])*Lääkkeet[[#This Row],[Kirjanpitoarvo / pakkaus 1.7.2025
(EUR  ALV 0 %)]]</f>
        <v>0</v>
      </c>
      <c r="W212" s="49" t="str" cm="1">
        <f t="array" ref="W212">IFERROR(_xlfn.IFS(Lääkkeet[[#This Row],[Sitoutunut pääoma 
1.1.-30.6.2025 (EUR)]]&gt;0,"Täytetyt",Lääkkeet[[#This Row],[Sitoutunut pääoma 
1.7.-31.12.2025 (EUR)]]&gt;0,"Täytetyt"),"")</f>
        <v/>
      </c>
      <c r="X212" s="49"/>
      <c r="Y212" s="5">
        <f>Hakulomake!$B$29</f>
        <v>0</v>
      </c>
    </row>
    <row r="213" spans="1:25" x14ac:dyDescent="0.25">
      <c r="A213" s="6" t="s">
        <v>59</v>
      </c>
      <c r="B213" s="5">
        <f>Hakulomake!$B$17</f>
        <v>0</v>
      </c>
      <c r="C213" s="61">
        <v>1</v>
      </c>
      <c r="D213" s="5" t="s">
        <v>66</v>
      </c>
      <c r="E213" s="60" t="s">
        <v>476</v>
      </c>
      <c r="F213" s="5" t="s">
        <v>68</v>
      </c>
      <c r="G213" s="5" t="s">
        <v>252</v>
      </c>
      <c r="H213" s="5" t="s">
        <v>74</v>
      </c>
      <c r="I213" s="5" t="s">
        <v>65</v>
      </c>
      <c r="J213" s="61">
        <v>20</v>
      </c>
      <c r="N213" s="13"/>
      <c r="O213" s="39">
        <f>MIN(Lääkkeet[[#This Row],[Velvoite 1.1.2025 (pakkauksia)]],Lääkkeet[[#This Row],[Suurimman alitusluvan mukainen velvoite 
1.1.-30.6.2025 (pakkauksia)]],Lääkkeet[[#This Row],[Alin saldo 
1.1.-30.6.2025 (pakkauksia)]])*Lääkkeet[[#This Row],[Kirjanpitoarvo / pakkaus 1.1.2025
(EUR  ALV 0 %)]]</f>
        <v>0</v>
      </c>
      <c r="P213" s="15"/>
      <c r="Q213" s="12"/>
      <c r="R213" s="12"/>
      <c r="S213" s="12"/>
      <c r="T213" s="13"/>
      <c r="U213" s="39">
        <f>MIN(Lääkkeet[[#This Row],[Velvoite 1.7.2025 (pakkauksia)]],Lääkkeet[[#This Row],[Suurimman alitusluvan mukainen velvoite
1.7.-31.12.2025 (pakkauksia)]],Lääkkeet[[#This Row],[Alin saldo 
1.7.-31.12.2025 (pakkauksia)]])*Lääkkeet[[#This Row],[Kirjanpitoarvo / pakkaus 1.7.2025
(EUR  ALV 0 %)]]</f>
        <v>0</v>
      </c>
      <c r="W213" s="49" t="str" cm="1">
        <f t="array" ref="W213">IFERROR(_xlfn.IFS(Lääkkeet[[#This Row],[Sitoutunut pääoma 
1.1.-30.6.2025 (EUR)]]&gt;0,"Täytetyt",Lääkkeet[[#This Row],[Sitoutunut pääoma 
1.7.-31.12.2025 (EUR)]]&gt;0,"Täytetyt"),"")</f>
        <v/>
      </c>
      <c r="X213" s="49"/>
      <c r="Y213" s="5">
        <f>Hakulomake!$B$29</f>
        <v>0</v>
      </c>
    </row>
    <row r="214" spans="1:25" x14ac:dyDescent="0.25">
      <c r="A214" s="6" t="s">
        <v>59</v>
      </c>
      <c r="B214" s="5">
        <f>Hakulomake!$B$17</f>
        <v>0</v>
      </c>
      <c r="C214" s="61">
        <v>1</v>
      </c>
      <c r="D214" s="5" t="s">
        <v>239</v>
      </c>
      <c r="E214" s="60" t="s">
        <v>477</v>
      </c>
      <c r="F214" s="5" t="s">
        <v>241</v>
      </c>
      <c r="G214" s="5" t="s">
        <v>339</v>
      </c>
      <c r="H214" s="5" t="s">
        <v>93</v>
      </c>
      <c r="I214" s="5" t="s">
        <v>65</v>
      </c>
      <c r="J214" s="61">
        <v>5</v>
      </c>
      <c r="N214" s="13"/>
      <c r="O214" s="39">
        <f>MIN(Lääkkeet[[#This Row],[Velvoite 1.1.2025 (pakkauksia)]],Lääkkeet[[#This Row],[Suurimman alitusluvan mukainen velvoite 
1.1.-30.6.2025 (pakkauksia)]],Lääkkeet[[#This Row],[Alin saldo 
1.1.-30.6.2025 (pakkauksia)]])*Lääkkeet[[#This Row],[Kirjanpitoarvo / pakkaus 1.1.2025
(EUR  ALV 0 %)]]</f>
        <v>0</v>
      </c>
      <c r="P214" s="15"/>
      <c r="Q214" s="12"/>
      <c r="R214" s="12"/>
      <c r="S214" s="12"/>
      <c r="T214" s="13"/>
      <c r="U214" s="39">
        <f>MIN(Lääkkeet[[#This Row],[Velvoite 1.7.2025 (pakkauksia)]],Lääkkeet[[#This Row],[Suurimman alitusluvan mukainen velvoite
1.7.-31.12.2025 (pakkauksia)]],Lääkkeet[[#This Row],[Alin saldo 
1.7.-31.12.2025 (pakkauksia)]])*Lääkkeet[[#This Row],[Kirjanpitoarvo / pakkaus 1.7.2025
(EUR  ALV 0 %)]]</f>
        <v>0</v>
      </c>
      <c r="W214" s="49" t="str" cm="1">
        <f t="array" ref="W214">IFERROR(_xlfn.IFS(Lääkkeet[[#This Row],[Sitoutunut pääoma 
1.1.-30.6.2025 (EUR)]]&gt;0,"Täytetyt",Lääkkeet[[#This Row],[Sitoutunut pääoma 
1.7.-31.12.2025 (EUR)]]&gt;0,"Täytetyt"),"")</f>
        <v/>
      </c>
      <c r="X214" s="49"/>
      <c r="Y214" s="5">
        <f>Hakulomake!$B$29</f>
        <v>0</v>
      </c>
    </row>
    <row r="215" spans="1:25" x14ac:dyDescent="0.25">
      <c r="A215" s="6" t="s">
        <v>59</v>
      </c>
      <c r="B215" s="5">
        <f>Hakulomake!$B$17</f>
        <v>0</v>
      </c>
      <c r="C215" s="61">
        <v>1</v>
      </c>
      <c r="D215" s="5" t="s">
        <v>188</v>
      </c>
      <c r="E215" s="60" t="s">
        <v>478</v>
      </c>
      <c r="F215" s="5" t="s">
        <v>190</v>
      </c>
      <c r="G215" s="5" t="s">
        <v>479</v>
      </c>
      <c r="H215" s="5" t="s">
        <v>132</v>
      </c>
      <c r="I215" s="5" t="s">
        <v>197</v>
      </c>
      <c r="J215" s="61" t="s">
        <v>480</v>
      </c>
      <c r="N215" s="13"/>
      <c r="O215" s="39">
        <f>MIN(Lääkkeet[[#This Row],[Velvoite 1.1.2025 (pakkauksia)]],Lääkkeet[[#This Row],[Suurimman alitusluvan mukainen velvoite 
1.1.-30.6.2025 (pakkauksia)]],Lääkkeet[[#This Row],[Alin saldo 
1.1.-30.6.2025 (pakkauksia)]])*Lääkkeet[[#This Row],[Kirjanpitoarvo / pakkaus 1.1.2025
(EUR  ALV 0 %)]]</f>
        <v>0</v>
      </c>
      <c r="P215" s="15"/>
      <c r="Q215" s="12"/>
      <c r="R215" s="12"/>
      <c r="S215" s="12"/>
      <c r="T215" s="13"/>
      <c r="U215" s="39">
        <f>MIN(Lääkkeet[[#This Row],[Velvoite 1.7.2025 (pakkauksia)]],Lääkkeet[[#This Row],[Suurimman alitusluvan mukainen velvoite
1.7.-31.12.2025 (pakkauksia)]],Lääkkeet[[#This Row],[Alin saldo 
1.7.-31.12.2025 (pakkauksia)]])*Lääkkeet[[#This Row],[Kirjanpitoarvo / pakkaus 1.7.2025
(EUR  ALV 0 %)]]</f>
        <v>0</v>
      </c>
      <c r="W215" s="49" t="str" cm="1">
        <f t="array" ref="W215">IFERROR(_xlfn.IFS(Lääkkeet[[#This Row],[Sitoutunut pääoma 
1.1.-30.6.2025 (EUR)]]&gt;0,"Täytetyt",Lääkkeet[[#This Row],[Sitoutunut pääoma 
1.7.-31.12.2025 (EUR)]]&gt;0,"Täytetyt"),"")</f>
        <v/>
      </c>
      <c r="X215" s="49"/>
      <c r="Y215" s="5">
        <f>Hakulomake!$B$29</f>
        <v>0</v>
      </c>
    </row>
    <row r="216" spans="1:25" x14ac:dyDescent="0.25">
      <c r="A216" s="6" t="s">
        <v>59</v>
      </c>
      <c r="B216" s="5">
        <f>Hakulomake!$B$17</f>
        <v>0</v>
      </c>
      <c r="C216" s="61">
        <v>1</v>
      </c>
      <c r="D216" s="5" t="s">
        <v>276</v>
      </c>
      <c r="E216" s="60" t="s">
        <v>481</v>
      </c>
      <c r="F216" s="5" t="s">
        <v>278</v>
      </c>
      <c r="G216" s="5" t="s">
        <v>279</v>
      </c>
      <c r="H216" s="5" t="s">
        <v>93</v>
      </c>
      <c r="I216" s="5" t="s">
        <v>164</v>
      </c>
      <c r="J216" s="61">
        <v>1</v>
      </c>
      <c r="N216" s="13"/>
      <c r="O216" s="39">
        <f>MIN(Lääkkeet[[#This Row],[Velvoite 1.1.2025 (pakkauksia)]],Lääkkeet[[#This Row],[Suurimman alitusluvan mukainen velvoite 
1.1.-30.6.2025 (pakkauksia)]],Lääkkeet[[#This Row],[Alin saldo 
1.1.-30.6.2025 (pakkauksia)]])*Lääkkeet[[#This Row],[Kirjanpitoarvo / pakkaus 1.1.2025
(EUR  ALV 0 %)]]</f>
        <v>0</v>
      </c>
      <c r="P216" s="15"/>
      <c r="Q216" s="12"/>
      <c r="R216" s="12"/>
      <c r="S216" s="12"/>
      <c r="T216" s="13"/>
      <c r="U216" s="39">
        <f>MIN(Lääkkeet[[#This Row],[Velvoite 1.7.2025 (pakkauksia)]],Lääkkeet[[#This Row],[Suurimman alitusluvan mukainen velvoite
1.7.-31.12.2025 (pakkauksia)]],Lääkkeet[[#This Row],[Alin saldo 
1.7.-31.12.2025 (pakkauksia)]])*Lääkkeet[[#This Row],[Kirjanpitoarvo / pakkaus 1.7.2025
(EUR  ALV 0 %)]]</f>
        <v>0</v>
      </c>
      <c r="W216" s="49" t="str" cm="1">
        <f t="array" ref="W216">IFERROR(_xlfn.IFS(Lääkkeet[[#This Row],[Sitoutunut pääoma 
1.1.-30.6.2025 (EUR)]]&gt;0,"Täytetyt",Lääkkeet[[#This Row],[Sitoutunut pääoma 
1.7.-31.12.2025 (EUR)]]&gt;0,"Täytetyt"),"")</f>
        <v/>
      </c>
      <c r="X216" s="49"/>
      <c r="Y216" s="5">
        <f>Hakulomake!$B$29</f>
        <v>0</v>
      </c>
    </row>
    <row r="217" spans="1:25" x14ac:dyDescent="0.25">
      <c r="A217" s="6" t="s">
        <v>59</v>
      </c>
      <c r="B217" s="5">
        <f>Hakulomake!$B$17</f>
        <v>0</v>
      </c>
      <c r="C217" s="61">
        <v>1</v>
      </c>
      <c r="D217" s="5" t="s">
        <v>161</v>
      </c>
      <c r="E217" s="60" t="s">
        <v>482</v>
      </c>
      <c r="F217" s="5" t="s">
        <v>162</v>
      </c>
      <c r="G217" s="5" t="s">
        <v>291</v>
      </c>
      <c r="H217" s="5" t="s">
        <v>310</v>
      </c>
      <c r="I217" s="5" t="s">
        <v>133</v>
      </c>
      <c r="J217" s="61">
        <v>35</v>
      </c>
      <c r="N217" s="13"/>
      <c r="O217" s="39">
        <f>MIN(Lääkkeet[[#This Row],[Velvoite 1.1.2025 (pakkauksia)]],Lääkkeet[[#This Row],[Suurimman alitusluvan mukainen velvoite 
1.1.-30.6.2025 (pakkauksia)]],Lääkkeet[[#This Row],[Alin saldo 
1.1.-30.6.2025 (pakkauksia)]])*Lääkkeet[[#This Row],[Kirjanpitoarvo / pakkaus 1.1.2025
(EUR  ALV 0 %)]]</f>
        <v>0</v>
      </c>
      <c r="P217" s="15"/>
      <c r="Q217" s="12"/>
      <c r="R217" s="12"/>
      <c r="S217" s="12"/>
      <c r="T217" s="13"/>
      <c r="U217" s="39">
        <f>MIN(Lääkkeet[[#This Row],[Velvoite 1.7.2025 (pakkauksia)]],Lääkkeet[[#This Row],[Suurimman alitusluvan mukainen velvoite
1.7.-31.12.2025 (pakkauksia)]],Lääkkeet[[#This Row],[Alin saldo 
1.7.-31.12.2025 (pakkauksia)]])*Lääkkeet[[#This Row],[Kirjanpitoarvo / pakkaus 1.7.2025
(EUR  ALV 0 %)]]</f>
        <v>0</v>
      </c>
      <c r="W217" s="49" t="str" cm="1">
        <f t="array" ref="W217">IFERROR(_xlfn.IFS(Lääkkeet[[#This Row],[Sitoutunut pääoma 
1.1.-30.6.2025 (EUR)]]&gt;0,"Täytetyt",Lääkkeet[[#This Row],[Sitoutunut pääoma 
1.7.-31.12.2025 (EUR)]]&gt;0,"Täytetyt"),"")</f>
        <v/>
      </c>
      <c r="X217" s="49"/>
      <c r="Y217" s="5">
        <f>Hakulomake!$B$29</f>
        <v>0</v>
      </c>
    </row>
    <row r="218" spans="1:25" x14ac:dyDescent="0.25">
      <c r="A218" s="6" t="s">
        <v>59</v>
      </c>
      <c r="B218" s="5">
        <f>Hakulomake!$B$17</f>
        <v>0</v>
      </c>
      <c r="C218" s="61">
        <v>1</v>
      </c>
      <c r="D218" s="5" t="s">
        <v>334</v>
      </c>
      <c r="E218" s="60" t="s">
        <v>483</v>
      </c>
      <c r="F218" s="5" t="s">
        <v>336</v>
      </c>
      <c r="G218" s="5" t="s">
        <v>347</v>
      </c>
      <c r="H218" s="5" t="s">
        <v>170</v>
      </c>
      <c r="I218" s="5" t="s">
        <v>133</v>
      </c>
      <c r="J218" s="61">
        <v>10</v>
      </c>
      <c r="N218" s="13"/>
      <c r="O218" s="39">
        <f>MIN(Lääkkeet[[#This Row],[Velvoite 1.1.2025 (pakkauksia)]],Lääkkeet[[#This Row],[Suurimman alitusluvan mukainen velvoite 
1.1.-30.6.2025 (pakkauksia)]],Lääkkeet[[#This Row],[Alin saldo 
1.1.-30.6.2025 (pakkauksia)]])*Lääkkeet[[#This Row],[Kirjanpitoarvo / pakkaus 1.1.2025
(EUR  ALV 0 %)]]</f>
        <v>0</v>
      </c>
      <c r="P218" s="15"/>
      <c r="Q218" s="12"/>
      <c r="R218" s="12"/>
      <c r="S218" s="12"/>
      <c r="T218" s="13"/>
      <c r="U218" s="39">
        <f>MIN(Lääkkeet[[#This Row],[Velvoite 1.7.2025 (pakkauksia)]],Lääkkeet[[#This Row],[Suurimman alitusluvan mukainen velvoite
1.7.-31.12.2025 (pakkauksia)]],Lääkkeet[[#This Row],[Alin saldo 
1.7.-31.12.2025 (pakkauksia)]])*Lääkkeet[[#This Row],[Kirjanpitoarvo / pakkaus 1.7.2025
(EUR  ALV 0 %)]]</f>
        <v>0</v>
      </c>
      <c r="W218" s="49" t="str" cm="1">
        <f t="array" ref="W218">IFERROR(_xlfn.IFS(Lääkkeet[[#This Row],[Sitoutunut pääoma 
1.1.-30.6.2025 (EUR)]]&gt;0,"Täytetyt",Lääkkeet[[#This Row],[Sitoutunut pääoma 
1.7.-31.12.2025 (EUR)]]&gt;0,"Täytetyt"),"")</f>
        <v/>
      </c>
      <c r="X218" s="49"/>
      <c r="Y218" s="5">
        <f>Hakulomake!$B$29</f>
        <v>0</v>
      </c>
    </row>
    <row r="219" spans="1:25" x14ac:dyDescent="0.25">
      <c r="A219" s="6" t="s">
        <v>59</v>
      </c>
      <c r="B219" s="5">
        <f>Hakulomake!$B$17</f>
        <v>0</v>
      </c>
      <c r="C219" s="61">
        <v>1</v>
      </c>
      <c r="D219" s="5" t="s">
        <v>66</v>
      </c>
      <c r="E219" s="60" t="s">
        <v>484</v>
      </c>
      <c r="F219" s="5" t="s">
        <v>68</v>
      </c>
      <c r="G219" s="5" t="s">
        <v>238</v>
      </c>
      <c r="H219" s="5" t="s">
        <v>74</v>
      </c>
      <c r="I219" s="5" t="s">
        <v>65</v>
      </c>
      <c r="J219" s="61">
        <v>30</v>
      </c>
      <c r="N219" s="13"/>
      <c r="O219" s="39">
        <f>MIN(Lääkkeet[[#This Row],[Velvoite 1.1.2025 (pakkauksia)]],Lääkkeet[[#This Row],[Suurimman alitusluvan mukainen velvoite 
1.1.-30.6.2025 (pakkauksia)]],Lääkkeet[[#This Row],[Alin saldo 
1.1.-30.6.2025 (pakkauksia)]])*Lääkkeet[[#This Row],[Kirjanpitoarvo / pakkaus 1.1.2025
(EUR  ALV 0 %)]]</f>
        <v>0</v>
      </c>
      <c r="P219" s="15"/>
      <c r="Q219" s="12"/>
      <c r="R219" s="12"/>
      <c r="S219" s="12"/>
      <c r="T219" s="13"/>
      <c r="U219" s="39">
        <f>MIN(Lääkkeet[[#This Row],[Velvoite 1.7.2025 (pakkauksia)]],Lääkkeet[[#This Row],[Suurimman alitusluvan mukainen velvoite
1.7.-31.12.2025 (pakkauksia)]],Lääkkeet[[#This Row],[Alin saldo 
1.7.-31.12.2025 (pakkauksia)]])*Lääkkeet[[#This Row],[Kirjanpitoarvo / pakkaus 1.7.2025
(EUR  ALV 0 %)]]</f>
        <v>0</v>
      </c>
      <c r="W219" s="49" t="str" cm="1">
        <f t="array" ref="W219">IFERROR(_xlfn.IFS(Lääkkeet[[#This Row],[Sitoutunut pääoma 
1.1.-30.6.2025 (EUR)]]&gt;0,"Täytetyt",Lääkkeet[[#This Row],[Sitoutunut pääoma 
1.7.-31.12.2025 (EUR)]]&gt;0,"Täytetyt"),"")</f>
        <v/>
      </c>
      <c r="X219" s="49"/>
      <c r="Y219" s="5">
        <f>Hakulomake!$B$29</f>
        <v>0</v>
      </c>
    </row>
    <row r="220" spans="1:25" x14ac:dyDescent="0.25">
      <c r="A220" s="6" t="s">
        <v>59</v>
      </c>
      <c r="B220" s="5">
        <f>Hakulomake!$B$17</f>
        <v>0</v>
      </c>
      <c r="C220" s="61">
        <v>1</v>
      </c>
      <c r="D220" s="5" t="s">
        <v>60</v>
      </c>
      <c r="E220" s="60" t="s">
        <v>485</v>
      </c>
      <c r="F220" s="5" t="s">
        <v>62</v>
      </c>
      <c r="G220" s="5" t="s">
        <v>259</v>
      </c>
      <c r="H220" s="5" t="s">
        <v>64</v>
      </c>
      <c r="I220" s="5" t="s">
        <v>133</v>
      </c>
      <c r="J220" s="61">
        <v>10</v>
      </c>
      <c r="N220" s="13"/>
      <c r="O220" s="39">
        <f>MIN(Lääkkeet[[#This Row],[Velvoite 1.1.2025 (pakkauksia)]],Lääkkeet[[#This Row],[Suurimman alitusluvan mukainen velvoite 
1.1.-30.6.2025 (pakkauksia)]],Lääkkeet[[#This Row],[Alin saldo 
1.1.-30.6.2025 (pakkauksia)]])*Lääkkeet[[#This Row],[Kirjanpitoarvo / pakkaus 1.1.2025
(EUR  ALV 0 %)]]</f>
        <v>0</v>
      </c>
      <c r="P220" s="15"/>
      <c r="Q220" s="12"/>
      <c r="R220" s="12"/>
      <c r="S220" s="12"/>
      <c r="T220" s="13"/>
      <c r="U220" s="39">
        <f>MIN(Lääkkeet[[#This Row],[Velvoite 1.7.2025 (pakkauksia)]],Lääkkeet[[#This Row],[Suurimman alitusluvan mukainen velvoite
1.7.-31.12.2025 (pakkauksia)]],Lääkkeet[[#This Row],[Alin saldo 
1.7.-31.12.2025 (pakkauksia)]])*Lääkkeet[[#This Row],[Kirjanpitoarvo / pakkaus 1.7.2025
(EUR  ALV 0 %)]]</f>
        <v>0</v>
      </c>
      <c r="W220" s="49" t="str" cm="1">
        <f t="array" ref="W220">IFERROR(_xlfn.IFS(Lääkkeet[[#This Row],[Sitoutunut pääoma 
1.1.-30.6.2025 (EUR)]]&gt;0,"Täytetyt",Lääkkeet[[#This Row],[Sitoutunut pääoma 
1.7.-31.12.2025 (EUR)]]&gt;0,"Täytetyt"),"")</f>
        <v/>
      </c>
      <c r="X220" s="49"/>
      <c r="Y220" s="5">
        <f>Hakulomake!$B$29</f>
        <v>0</v>
      </c>
    </row>
    <row r="221" spans="1:25" x14ac:dyDescent="0.25">
      <c r="A221" s="6" t="s">
        <v>59</v>
      </c>
      <c r="B221" s="5">
        <f>Hakulomake!$B$17</f>
        <v>0</v>
      </c>
      <c r="C221" s="61">
        <v>1</v>
      </c>
      <c r="D221" s="5" t="s">
        <v>60</v>
      </c>
      <c r="E221" s="60" t="s">
        <v>486</v>
      </c>
      <c r="F221" s="5" t="s">
        <v>62</v>
      </c>
      <c r="G221" s="5" t="s">
        <v>259</v>
      </c>
      <c r="H221" s="5" t="s">
        <v>64</v>
      </c>
      <c r="I221" s="5" t="s">
        <v>133</v>
      </c>
      <c r="J221" s="61">
        <v>30</v>
      </c>
      <c r="N221" s="13"/>
      <c r="O221" s="39">
        <f>MIN(Lääkkeet[[#This Row],[Velvoite 1.1.2025 (pakkauksia)]],Lääkkeet[[#This Row],[Suurimman alitusluvan mukainen velvoite 
1.1.-30.6.2025 (pakkauksia)]],Lääkkeet[[#This Row],[Alin saldo 
1.1.-30.6.2025 (pakkauksia)]])*Lääkkeet[[#This Row],[Kirjanpitoarvo / pakkaus 1.1.2025
(EUR  ALV 0 %)]]</f>
        <v>0</v>
      </c>
      <c r="P221" s="15"/>
      <c r="Q221" s="12"/>
      <c r="R221" s="12"/>
      <c r="S221" s="12"/>
      <c r="T221" s="13"/>
      <c r="U221" s="39">
        <f>MIN(Lääkkeet[[#This Row],[Velvoite 1.7.2025 (pakkauksia)]],Lääkkeet[[#This Row],[Suurimman alitusluvan mukainen velvoite
1.7.-31.12.2025 (pakkauksia)]],Lääkkeet[[#This Row],[Alin saldo 
1.7.-31.12.2025 (pakkauksia)]])*Lääkkeet[[#This Row],[Kirjanpitoarvo / pakkaus 1.7.2025
(EUR  ALV 0 %)]]</f>
        <v>0</v>
      </c>
      <c r="W221" s="49" t="str" cm="1">
        <f t="array" ref="W221">IFERROR(_xlfn.IFS(Lääkkeet[[#This Row],[Sitoutunut pääoma 
1.1.-30.6.2025 (EUR)]]&gt;0,"Täytetyt",Lääkkeet[[#This Row],[Sitoutunut pääoma 
1.7.-31.12.2025 (EUR)]]&gt;0,"Täytetyt"),"")</f>
        <v/>
      </c>
      <c r="X221" s="49"/>
      <c r="Y221" s="5">
        <f>Hakulomake!$B$29</f>
        <v>0</v>
      </c>
    </row>
    <row r="222" spans="1:25" x14ac:dyDescent="0.25">
      <c r="A222" s="6" t="s">
        <v>59</v>
      </c>
      <c r="B222" s="5">
        <f>Hakulomake!$B$17</f>
        <v>0</v>
      </c>
      <c r="C222" s="61">
        <v>1</v>
      </c>
      <c r="D222" s="5" t="s">
        <v>60</v>
      </c>
      <c r="E222" s="60" t="s">
        <v>487</v>
      </c>
      <c r="F222" s="5" t="s">
        <v>62</v>
      </c>
      <c r="G222" s="5" t="s">
        <v>259</v>
      </c>
      <c r="H222" s="5" t="s">
        <v>64</v>
      </c>
      <c r="I222" s="5" t="s">
        <v>133</v>
      </c>
      <c r="J222" s="61">
        <v>100</v>
      </c>
      <c r="N222" s="13"/>
      <c r="O222" s="39">
        <f>MIN(Lääkkeet[[#This Row],[Velvoite 1.1.2025 (pakkauksia)]],Lääkkeet[[#This Row],[Suurimman alitusluvan mukainen velvoite 
1.1.-30.6.2025 (pakkauksia)]],Lääkkeet[[#This Row],[Alin saldo 
1.1.-30.6.2025 (pakkauksia)]])*Lääkkeet[[#This Row],[Kirjanpitoarvo / pakkaus 1.1.2025
(EUR  ALV 0 %)]]</f>
        <v>0</v>
      </c>
      <c r="P222" s="15"/>
      <c r="Q222" s="12"/>
      <c r="R222" s="12"/>
      <c r="S222" s="12"/>
      <c r="T222" s="13"/>
      <c r="U222" s="39">
        <f>MIN(Lääkkeet[[#This Row],[Velvoite 1.7.2025 (pakkauksia)]],Lääkkeet[[#This Row],[Suurimman alitusluvan mukainen velvoite
1.7.-31.12.2025 (pakkauksia)]],Lääkkeet[[#This Row],[Alin saldo 
1.7.-31.12.2025 (pakkauksia)]])*Lääkkeet[[#This Row],[Kirjanpitoarvo / pakkaus 1.7.2025
(EUR  ALV 0 %)]]</f>
        <v>0</v>
      </c>
      <c r="W222" s="49" t="str" cm="1">
        <f t="array" ref="W222">IFERROR(_xlfn.IFS(Lääkkeet[[#This Row],[Sitoutunut pääoma 
1.1.-30.6.2025 (EUR)]]&gt;0,"Täytetyt",Lääkkeet[[#This Row],[Sitoutunut pääoma 
1.7.-31.12.2025 (EUR)]]&gt;0,"Täytetyt"),"")</f>
        <v/>
      </c>
      <c r="X222" s="49"/>
      <c r="Y222" s="5">
        <f>Hakulomake!$B$29</f>
        <v>0</v>
      </c>
    </row>
    <row r="223" spans="1:25" x14ac:dyDescent="0.25">
      <c r="A223" s="6" t="s">
        <v>59</v>
      </c>
      <c r="B223" s="5">
        <f>Hakulomake!$B$17</f>
        <v>0</v>
      </c>
      <c r="C223" s="61">
        <v>1</v>
      </c>
      <c r="D223" s="5" t="s">
        <v>334</v>
      </c>
      <c r="E223" s="60" t="s">
        <v>488</v>
      </c>
      <c r="F223" s="5" t="s">
        <v>336</v>
      </c>
      <c r="G223" s="5" t="s">
        <v>432</v>
      </c>
      <c r="H223" s="5" t="s">
        <v>173</v>
      </c>
      <c r="I223" s="5" t="s">
        <v>133</v>
      </c>
      <c r="J223" s="61">
        <v>8</v>
      </c>
      <c r="N223" s="13"/>
      <c r="O223" s="39">
        <f>MIN(Lääkkeet[[#This Row],[Velvoite 1.1.2025 (pakkauksia)]],Lääkkeet[[#This Row],[Suurimman alitusluvan mukainen velvoite 
1.1.-30.6.2025 (pakkauksia)]],Lääkkeet[[#This Row],[Alin saldo 
1.1.-30.6.2025 (pakkauksia)]])*Lääkkeet[[#This Row],[Kirjanpitoarvo / pakkaus 1.1.2025
(EUR  ALV 0 %)]]</f>
        <v>0</v>
      </c>
      <c r="P223" s="15"/>
      <c r="Q223" s="12"/>
      <c r="R223" s="12"/>
      <c r="S223" s="12"/>
      <c r="T223" s="13"/>
      <c r="U223" s="39">
        <f>MIN(Lääkkeet[[#This Row],[Velvoite 1.7.2025 (pakkauksia)]],Lääkkeet[[#This Row],[Suurimman alitusluvan mukainen velvoite
1.7.-31.12.2025 (pakkauksia)]],Lääkkeet[[#This Row],[Alin saldo 
1.7.-31.12.2025 (pakkauksia)]])*Lääkkeet[[#This Row],[Kirjanpitoarvo / pakkaus 1.7.2025
(EUR  ALV 0 %)]]</f>
        <v>0</v>
      </c>
      <c r="W223" s="49" t="str" cm="1">
        <f t="array" ref="W223">IFERROR(_xlfn.IFS(Lääkkeet[[#This Row],[Sitoutunut pääoma 
1.1.-30.6.2025 (EUR)]]&gt;0,"Täytetyt",Lääkkeet[[#This Row],[Sitoutunut pääoma 
1.7.-31.12.2025 (EUR)]]&gt;0,"Täytetyt"),"")</f>
        <v/>
      </c>
      <c r="X223" s="49"/>
      <c r="Y223" s="5">
        <f>Hakulomake!$B$29</f>
        <v>0</v>
      </c>
    </row>
    <row r="224" spans="1:25" x14ac:dyDescent="0.25">
      <c r="A224" s="6" t="s">
        <v>59</v>
      </c>
      <c r="B224" s="5">
        <f>Hakulomake!$B$17</f>
        <v>0</v>
      </c>
      <c r="C224" s="61">
        <v>1</v>
      </c>
      <c r="D224" s="5" t="s">
        <v>334</v>
      </c>
      <c r="E224" s="60" t="s">
        <v>489</v>
      </c>
      <c r="F224" s="5" t="s">
        <v>336</v>
      </c>
      <c r="G224" s="5" t="s">
        <v>432</v>
      </c>
      <c r="H224" s="5" t="s">
        <v>173</v>
      </c>
      <c r="I224" s="5" t="s">
        <v>133</v>
      </c>
      <c r="J224" s="61">
        <v>10</v>
      </c>
      <c r="N224" s="13"/>
      <c r="O224" s="39">
        <f>MIN(Lääkkeet[[#This Row],[Velvoite 1.1.2025 (pakkauksia)]],Lääkkeet[[#This Row],[Suurimman alitusluvan mukainen velvoite 
1.1.-30.6.2025 (pakkauksia)]],Lääkkeet[[#This Row],[Alin saldo 
1.1.-30.6.2025 (pakkauksia)]])*Lääkkeet[[#This Row],[Kirjanpitoarvo / pakkaus 1.1.2025
(EUR  ALV 0 %)]]</f>
        <v>0</v>
      </c>
      <c r="P224" s="15"/>
      <c r="Q224" s="12"/>
      <c r="R224" s="12"/>
      <c r="S224" s="12"/>
      <c r="T224" s="13"/>
      <c r="U224" s="39">
        <f>MIN(Lääkkeet[[#This Row],[Velvoite 1.7.2025 (pakkauksia)]],Lääkkeet[[#This Row],[Suurimman alitusluvan mukainen velvoite
1.7.-31.12.2025 (pakkauksia)]],Lääkkeet[[#This Row],[Alin saldo 
1.7.-31.12.2025 (pakkauksia)]])*Lääkkeet[[#This Row],[Kirjanpitoarvo / pakkaus 1.7.2025
(EUR  ALV 0 %)]]</f>
        <v>0</v>
      </c>
      <c r="W224" s="49" t="str" cm="1">
        <f t="array" ref="W224">IFERROR(_xlfn.IFS(Lääkkeet[[#This Row],[Sitoutunut pääoma 
1.1.-30.6.2025 (EUR)]]&gt;0,"Täytetyt",Lääkkeet[[#This Row],[Sitoutunut pääoma 
1.7.-31.12.2025 (EUR)]]&gt;0,"Täytetyt"),"")</f>
        <v/>
      </c>
      <c r="X224" s="49"/>
      <c r="Y224" s="5">
        <f>Hakulomake!$B$29</f>
        <v>0</v>
      </c>
    </row>
    <row r="225" spans="1:25" x14ac:dyDescent="0.25">
      <c r="A225" s="6" t="s">
        <v>59</v>
      </c>
      <c r="B225" s="5">
        <f>Hakulomake!$B$17</f>
        <v>0</v>
      </c>
      <c r="C225" s="61">
        <v>1</v>
      </c>
      <c r="D225" s="5" t="s">
        <v>334</v>
      </c>
      <c r="E225" s="60" t="s">
        <v>490</v>
      </c>
      <c r="F225" s="5" t="s">
        <v>336</v>
      </c>
      <c r="G225" s="5" t="s">
        <v>432</v>
      </c>
      <c r="H225" s="5" t="s">
        <v>173</v>
      </c>
      <c r="I225" s="5" t="s">
        <v>133</v>
      </c>
      <c r="J225" s="61">
        <v>100</v>
      </c>
      <c r="N225" s="13"/>
      <c r="O225" s="39">
        <f>MIN(Lääkkeet[[#This Row],[Velvoite 1.1.2025 (pakkauksia)]],Lääkkeet[[#This Row],[Suurimman alitusluvan mukainen velvoite 
1.1.-30.6.2025 (pakkauksia)]],Lääkkeet[[#This Row],[Alin saldo 
1.1.-30.6.2025 (pakkauksia)]])*Lääkkeet[[#This Row],[Kirjanpitoarvo / pakkaus 1.1.2025
(EUR  ALV 0 %)]]</f>
        <v>0</v>
      </c>
      <c r="P225" s="15"/>
      <c r="Q225" s="12"/>
      <c r="R225" s="12"/>
      <c r="S225" s="12"/>
      <c r="T225" s="13"/>
      <c r="U225" s="39">
        <f>MIN(Lääkkeet[[#This Row],[Velvoite 1.7.2025 (pakkauksia)]],Lääkkeet[[#This Row],[Suurimman alitusluvan mukainen velvoite
1.7.-31.12.2025 (pakkauksia)]],Lääkkeet[[#This Row],[Alin saldo 
1.7.-31.12.2025 (pakkauksia)]])*Lääkkeet[[#This Row],[Kirjanpitoarvo / pakkaus 1.7.2025
(EUR  ALV 0 %)]]</f>
        <v>0</v>
      </c>
      <c r="W225" s="49" t="str" cm="1">
        <f t="array" ref="W225">IFERROR(_xlfn.IFS(Lääkkeet[[#This Row],[Sitoutunut pääoma 
1.1.-30.6.2025 (EUR)]]&gt;0,"Täytetyt",Lääkkeet[[#This Row],[Sitoutunut pääoma 
1.7.-31.12.2025 (EUR)]]&gt;0,"Täytetyt"),"")</f>
        <v/>
      </c>
      <c r="X225" s="49"/>
      <c r="Y225" s="5">
        <f>Hakulomake!$B$29</f>
        <v>0</v>
      </c>
    </row>
    <row r="226" spans="1:25" x14ac:dyDescent="0.25">
      <c r="A226" s="6" t="s">
        <v>59</v>
      </c>
      <c r="B226" s="5">
        <f>Hakulomake!$B$17</f>
        <v>0</v>
      </c>
      <c r="C226" s="61">
        <v>1</v>
      </c>
      <c r="D226" s="5" t="s">
        <v>301</v>
      </c>
      <c r="E226" s="60" t="s">
        <v>491</v>
      </c>
      <c r="F226" s="5" t="s">
        <v>303</v>
      </c>
      <c r="G226" s="5" t="s">
        <v>407</v>
      </c>
      <c r="H226" s="5" t="s">
        <v>108</v>
      </c>
      <c r="I226" s="5" t="s">
        <v>305</v>
      </c>
      <c r="J226" s="61" t="s">
        <v>112</v>
      </c>
      <c r="N226" s="13"/>
      <c r="O226" s="39">
        <f>MIN(Lääkkeet[[#This Row],[Velvoite 1.1.2025 (pakkauksia)]],Lääkkeet[[#This Row],[Suurimman alitusluvan mukainen velvoite 
1.1.-30.6.2025 (pakkauksia)]],Lääkkeet[[#This Row],[Alin saldo 
1.1.-30.6.2025 (pakkauksia)]])*Lääkkeet[[#This Row],[Kirjanpitoarvo / pakkaus 1.1.2025
(EUR  ALV 0 %)]]</f>
        <v>0</v>
      </c>
      <c r="P226" s="15"/>
      <c r="Q226" s="12"/>
      <c r="R226" s="12"/>
      <c r="S226" s="12"/>
      <c r="T226" s="13"/>
      <c r="U226" s="39">
        <f>MIN(Lääkkeet[[#This Row],[Velvoite 1.7.2025 (pakkauksia)]],Lääkkeet[[#This Row],[Suurimman alitusluvan mukainen velvoite
1.7.-31.12.2025 (pakkauksia)]],Lääkkeet[[#This Row],[Alin saldo 
1.7.-31.12.2025 (pakkauksia)]])*Lääkkeet[[#This Row],[Kirjanpitoarvo / pakkaus 1.7.2025
(EUR  ALV 0 %)]]</f>
        <v>0</v>
      </c>
      <c r="W226" s="49" t="str" cm="1">
        <f t="array" ref="W226">IFERROR(_xlfn.IFS(Lääkkeet[[#This Row],[Sitoutunut pääoma 
1.1.-30.6.2025 (EUR)]]&gt;0,"Täytetyt",Lääkkeet[[#This Row],[Sitoutunut pääoma 
1.7.-31.12.2025 (EUR)]]&gt;0,"Täytetyt"),"")</f>
        <v/>
      </c>
      <c r="X226" s="49"/>
      <c r="Y226" s="5">
        <f>Hakulomake!$B$29</f>
        <v>0</v>
      </c>
    </row>
    <row r="227" spans="1:25" x14ac:dyDescent="0.25">
      <c r="A227" s="6" t="s">
        <v>59</v>
      </c>
      <c r="B227" s="5">
        <f>Hakulomake!$B$17</f>
        <v>0</v>
      </c>
      <c r="C227" s="61">
        <v>1</v>
      </c>
      <c r="D227" s="5" t="s">
        <v>161</v>
      </c>
      <c r="E227" s="60" t="s">
        <v>492</v>
      </c>
      <c r="F227" s="5" t="s">
        <v>162</v>
      </c>
      <c r="G227" s="5" t="s">
        <v>392</v>
      </c>
      <c r="H227" s="5" t="s">
        <v>393</v>
      </c>
      <c r="I227" s="5" t="s">
        <v>394</v>
      </c>
      <c r="J227" s="61" t="s">
        <v>493</v>
      </c>
      <c r="N227" s="13"/>
      <c r="O227" s="39">
        <f>MIN(Lääkkeet[[#This Row],[Velvoite 1.1.2025 (pakkauksia)]],Lääkkeet[[#This Row],[Suurimman alitusluvan mukainen velvoite 
1.1.-30.6.2025 (pakkauksia)]],Lääkkeet[[#This Row],[Alin saldo 
1.1.-30.6.2025 (pakkauksia)]])*Lääkkeet[[#This Row],[Kirjanpitoarvo / pakkaus 1.1.2025
(EUR  ALV 0 %)]]</f>
        <v>0</v>
      </c>
      <c r="P227" s="15"/>
      <c r="Q227" s="12"/>
      <c r="R227" s="12"/>
      <c r="S227" s="12"/>
      <c r="T227" s="13"/>
      <c r="U227" s="39">
        <f>MIN(Lääkkeet[[#This Row],[Velvoite 1.7.2025 (pakkauksia)]],Lääkkeet[[#This Row],[Suurimman alitusluvan mukainen velvoite
1.7.-31.12.2025 (pakkauksia)]],Lääkkeet[[#This Row],[Alin saldo 
1.7.-31.12.2025 (pakkauksia)]])*Lääkkeet[[#This Row],[Kirjanpitoarvo / pakkaus 1.7.2025
(EUR  ALV 0 %)]]</f>
        <v>0</v>
      </c>
      <c r="W227" s="49" t="str" cm="1">
        <f t="array" ref="W227">IFERROR(_xlfn.IFS(Lääkkeet[[#This Row],[Sitoutunut pääoma 
1.1.-30.6.2025 (EUR)]]&gt;0,"Täytetyt",Lääkkeet[[#This Row],[Sitoutunut pääoma 
1.7.-31.12.2025 (EUR)]]&gt;0,"Täytetyt"),"")</f>
        <v/>
      </c>
      <c r="X227" s="49"/>
      <c r="Y227" s="5">
        <f>Hakulomake!$B$29</f>
        <v>0</v>
      </c>
    </row>
    <row r="228" spans="1:25" x14ac:dyDescent="0.25">
      <c r="A228" s="6" t="s">
        <v>59</v>
      </c>
      <c r="B228" s="5">
        <f>Hakulomake!$B$17</f>
        <v>0</v>
      </c>
      <c r="C228" s="61">
        <v>1</v>
      </c>
      <c r="D228" s="5" t="s">
        <v>494</v>
      </c>
      <c r="E228" s="60" t="s">
        <v>495</v>
      </c>
      <c r="F228" s="5" t="s">
        <v>496</v>
      </c>
      <c r="G228" s="5" t="s">
        <v>497</v>
      </c>
      <c r="H228" s="5" t="s">
        <v>132</v>
      </c>
      <c r="I228" s="5" t="s">
        <v>133</v>
      </c>
      <c r="J228" s="61">
        <v>30</v>
      </c>
      <c r="N228" s="13"/>
      <c r="O228" s="39">
        <f>MIN(Lääkkeet[[#This Row],[Velvoite 1.1.2025 (pakkauksia)]],Lääkkeet[[#This Row],[Suurimman alitusluvan mukainen velvoite 
1.1.-30.6.2025 (pakkauksia)]],Lääkkeet[[#This Row],[Alin saldo 
1.1.-30.6.2025 (pakkauksia)]])*Lääkkeet[[#This Row],[Kirjanpitoarvo / pakkaus 1.1.2025
(EUR  ALV 0 %)]]</f>
        <v>0</v>
      </c>
      <c r="P228" s="15"/>
      <c r="Q228" s="12"/>
      <c r="R228" s="12"/>
      <c r="S228" s="12"/>
      <c r="T228" s="13"/>
      <c r="U228" s="39">
        <f>MIN(Lääkkeet[[#This Row],[Velvoite 1.7.2025 (pakkauksia)]],Lääkkeet[[#This Row],[Suurimman alitusluvan mukainen velvoite
1.7.-31.12.2025 (pakkauksia)]],Lääkkeet[[#This Row],[Alin saldo 
1.7.-31.12.2025 (pakkauksia)]])*Lääkkeet[[#This Row],[Kirjanpitoarvo / pakkaus 1.7.2025
(EUR  ALV 0 %)]]</f>
        <v>0</v>
      </c>
      <c r="W228" s="49" t="str" cm="1">
        <f t="array" ref="W228">IFERROR(_xlfn.IFS(Lääkkeet[[#This Row],[Sitoutunut pääoma 
1.1.-30.6.2025 (EUR)]]&gt;0,"Täytetyt",Lääkkeet[[#This Row],[Sitoutunut pääoma 
1.7.-31.12.2025 (EUR)]]&gt;0,"Täytetyt"),"")</f>
        <v/>
      </c>
      <c r="X228" s="49"/>
      <c r="Y228" s="5">
        <f>Hakulomake!$B$29</f>
        <v>0</v>
      </c>
    </row>
    <row r="229" spans="1:25" x14ac:dyDescent="0.25">
      <c r="A229" s="6" t="s">
        <v>59</v>
      </c>
      <c r="B229" s="5">
        <f>Hakulomake!$B$17</f>
        <v>0</v>
      </c>
      <c r="C229" s="61">
        <v>1</v>
      </c>
      <c r="D229" s="5" t="s">
        <v>282</v>
      </c>
      <c r="E229" s="60" t="s">
        <v>498</v>
      </c>
      <c r="F229" s="5" t="s">
        <v>284</v>
      </c>
      <c r="G229" s="5" t="s">
        <v>307</v>
      </c>
      <c r="H229" s="5" t="s">
        <v>286</v>
      </c>
      <c r="I229" s="5" t="s">
        <v>211</v>
      </c>
      <c r="J229" s="61" t="s">
        <v>287</v>
      </c>
      <c r="N229" s="13"/>
      <c r="O229" s="39">
        <f>MIN(Lääkkeet[[#This Row],[Velvoite 1.1.2025 (pakkauksia)]],Lääkkeet[[#This Row],[Suurimman alitusluvan mukainen velvoite 
1.1.-30.6.2025 (pakkauksia)]],Lääkkeet[[#This Row],[Alin saldo 
1.1.-30.6.2025 (pakkauksia)]])*Lääkkeet[[#This Row],[Kirjanpitoarvo / pakkaus 1.1.2025
(EUR  ALV 0 %)]]</f>
        <v>0</v>
      </c>
      <c r="P229" s="15"/>
      <c r="Q229" s="12"/>
      <c r="R229" s="12"/>
      <c r="S229" s="12"/>
      <c r="T229" s="13"/>
      <c r="U229" s="39">
        <f>MIN(Lääkkeet[[#This Row],[Velvoite 1.7.2025 (pakkauksia)]],Lääkkeet[[#This Row],[Suurimman alitusluvan mukainen velvoite
1.7.-31.12.2025 (pakkauksia)]],Lääkkeet[[#This Row],[Alin saldo 
1.7.-31.12.2025 (pakkauksia)]])*Lääkkeet[[#This Row],[Kirjanpitoarvo / pakkaus 1.7.2025
(EUR  ALV 0 %)]]</f>
        <v>0</v>
      </c>
      <c r="W229" s="49" t="str" cm="1">
        <f t="array" ref="W229">IFERROR(_xlfn.IFS(Lääkkeet[[#This Row],[Sitoutunut pääoma 
1.1.-30.6.2025 (EUR)]]&gt;0,"Täytetyt",Lääkkeet[[#This Row],[Sitoutunut pääoma 
1.7.-31.12.2025 (EUR)]]&gt;0,"Täytetyt"),"")</f>
        <v/>
      </c>
      <c r="X229" s="49"/>
      <c r="Y229" s="5">
        <f>Hakulomake!$B$29</f>
        <v>0</v>
      </c>
    </row>
    <row r="230" spans="1:25" x14ac:dyDescent="0.25">
      <c r="A230" s="6" t="s">
        <v>59</v>
      </c>
      <c r="B230" s="5">
        <f>Hakulomake!$B$17</f>
        <v>0</v>
      </c>
      <c r="C230" s="61">
        <v>1</v>
      </c>
      <c r="D230" s="5" t="s">
        <v>421</v>
      </c>
      <c r="E230" s="60" t="s">
        <v>499</v>
      </c>
      <c r="F230" s="5" t="s">
        <v>423</v>
      </c>
      <c r="G230" s="5" t="s">
        <v>460</v>
      </c>
      <c r="H230" s="5" t="s">
        <v>500</v>
      </c>
      <c r="I230" s="5" t="s">
        <v>296</v>
      </c>
      <c r="J230" s="61" t="s">
        <v>501</v>
      </c>
      <c r="N230" s="13"/>
      <c r="O230" s="39">
        <f>MIN(Lääkkeet[[#This Row],[Velvoite 1.1.2025 (pakkauksia)]],Lääkkeet[[#This Row],[Suurimman alitusluvan mukainen velvoite 
1.1.-30.6.2025 (pakkauksia)]],Lääkkeet[[#This Row],[Alin saldo 
1.1.-30.6.2025 (pakkauksia)]])*Lääkkeet[[#This Row],[Kirjanpitoarvo / pakkaus 1.1.2025
(EUR  ALV 0 %)]]</f>
        <v>0</v>
      </c>
      <c r="P230" s="15"/>
      <c r="Q230" s="12"/>
      <c r="R230" s="12"/>
      <c r="S230" s="12"/>
      <c r="T230" s="13"/>
      <c r="U230" s="39">
        <f>MIN(Lääkkeet[[#This Row],[Velvoite 1.7.2025 (pakkauksia)]],Lääkkeet[[#This Row],[Suurimman alitusluvan mukainen velvoite
1.7.-31.12.2025 (pakkauksia)]],Lääkkeet[[#This Row],[Alin saldo 
1.7.-31.12.2025 (pakkauksia)]])*Lääkkeet[[#This Row],[Kirjanpitoarvo / pakkaus 1.7.2025
(EUR  ALV 0 %)]]</f>
        <v>0</v>
      </c>
      <c r="W230" s="49" t="str" cm="1">
        <f t="array" ref="W230">IFERROR(_xlfn.IFS(Lääkkeet[[#This Row],[Sitoutunut pääoma 
1.1.-30.6.2025 (EUR)]]&gt;0,"Täytetyt",Lääkkeet[[#This Row],[Sitoutunut pääoma 
1.7.-31.12.2025 (EUR)]]&gt;0,"Täytetyt"),"")</f>
        <v/>
      </c>
      <c r="X230" s="49"/>
      <c r="Y230" s="5">
        <f>Hakulomake!$B$29</f>
        <v>0</v>
      </c>
    </row>
    <row r="231" spans="1:25" x14ac:dyDescent="0.25">
      <c r="A231" s="6" t="s">
        <v>59</v>
      </c>
      <c r="B231" s="5">
        <f>Hakulomake!$B$17</f>
        <v>0</v>
      </c>
      <c r="C231" s="61">
        <v>1</v>
      </c>
      <c r="D231" s="5" t="s">
        <v>207</v>
      </c>
      <c r="E231" s="60" t="s">
        <v>502</v>
      </c>
      <c r="F231" s="5" t="s">
        <v>209</v>
      </c>
      <c r="G231" s="5" t="s">
        <v>373</v>
      </c>
      <c r="H231" s="5" t="s">
        <v>215</v>
      </c>
      <c r="I231" s="5" t="s">
        <v>211</v>
      </c>
      <c r="J231" s="61" t="s">
        <v>216</v>
      </c>
      <c r="N231" s="13"/>
      <c r="O231" s="39">
        <f>MIN(Lääkkeet[[#This Row],[Velvoite 1.1.2025 (pakkauksia)]],Lääkkeet[[#This Row],[Suurimman alitusluvan mukainen velvoite 
1.1.-30.6.2025 (pakkauksia)]],Lääkkeet[[#This Row],[Alin saldo 
1.1.-30.6.2025 (pakkauksia)]])*Lääkkeet[[#This Row],[Kirjanpitoarvo / pakkaus 1.1.2025
(EUR  ALV 0 %)]]</f>
        <v>0</v>
      </c>
      <c r="P231" s="15"/>
      <c r="Q231" s="12"/>
      <c r="R231" s="12"/>
      <c r="S231" s="12"/>
      <c r="T231" s="13"/>
      <c r="U231" s="39">
        <f>MIN(Lääkkeet[[#This Row],[Velvoite 1.7.2025 (pakkauksia)]],Lääkkeet[[#This Row],[Suurimman alitusluvan mukainen velvoite
1.7.-31.12.2025 (pakkauksia)]],Lääkkeet[[#This Row],[Alin saldo 
1.7.-31.12.2025 (pakkauksia)]])*Lääkkeet[[#This Row],[Kirjanpitoarvo / pakkaus 1.7.2025
(EUR  ALV 0 %)]]</f>
        <v>0</v>
      </c>
      <c r="W231" s="49" t="str" cm="1">
        <f t="array" ref="W231">IFERROR(_xlfn.IFS(Lääkkeet[[#This Row],[Sitoutunut pääoma 
1.1.-30.6.2025 (EUR)]]&gt;0,"Täytetyt",Lääkkeet[[#This Row],[Sitoutunut pääoma 
1.7.-31.12.2025 (EUR)]]&gt;0,"Täytetyt"),"")</f>
        <v/>
      </c>
      <c r="X231" s="49"/>
      <c r="Y231" s="5">
        <f>Hakulomake!$B$29</f>
        <v>0</v>
      </c>
    </row>
    <row r="232" spans="1:25" x14ac:dyDescent="0.25">
      <c r="A232" s="6" t="s">
        <v>59</v>
      </c>
      <c r="B232" s="5">
        <f>Hakulomake!$B$17</f>
        <v>0</v>
      </c>
      <c r="C232" s="61">
        <v>1</v>
      </c>
      <c r="D232" s="5" t="s">
        <v>207</v>
      </c>
      <c r="E232" s="60" t="s">
        <v>2685</v>
      </c>
      <c r="F232" s="5" t="s">
        <v>209</v>
      </c>
      <c r="G232" s="5" t="s">
        <v>2682</v>
      </c>
      <c r="H232" s="5" t="s">
        <v>215</v>
      </c>
      <c r="I232" s="5" t="s">
        <v>211</v>
      </c>
      <c r="J232" s="61" t="s">
        <v>216</v>
      </c>
      <c r="N232" s="13"/>
      <c r="O232" s="39">
        <f>MIN(Lääkkeet[[#This Row],[Velvoite 1.1.2025 (pakkauksia)]],Lääkkeet[[#This Row],[Suurimman alitusluvan mukainen velvoite 
1.1.-30.6.2025 (pakkauksia)]],Lääkkeet[[#This Row],[Alin saldo 
1.1.-30.6.2025 (pakkauksia)]])*Lääkkeet[[#This Row],[Kirjanpitoarvo / pakkaus 1.1.2025
(EUR  ALV 0 %)]]</f>
        <v>0</v>
      </c>
      <c r="P232" s="15"/>
      <c r="Q232" s="12"/>
      <c r="R232" s="12"/>
      <c r="S232" s="12"/>
      <c r="T232" s="13"/>
      <c r="U232" s="39">
        <f>MIN(Lääkkeet[[#This Row],[Velvoite 1.7.2025 (pakkauksia)]],Lääkkeet[[#This Row],[Suurimman alitusluvan mukainen velvoite
1.7.-31.12.2025 (pakkauksia)]],Lääkkeet[[#This Row],[Alin saldo 
1.7.-31.12.2025 (pakkauksia)]])*Lääkkeet[[#This Row],[Kirjanpitoarvo / pakkaus 1.7.2025
(EUR  ALV 0 %)]]</f>
        <v>0</v>
      </c>
      <c r="W232" s="49" t="str" cm="1">
        <f t="array" ref="W232">IFERROR(_xlfn.IFS(Lääkkeet[[#This Row],[Sitoutunut pääoma 
1.1.-30.6.2025 (EUR)]]&gt;0,"Täytetyt",Lääkkeet[[#This Row],[Sitoutunut pääoma 
1.7.-31.12.2025 (EUR)]]&gt;0,"Täytetyt"),"")</f>
        <v/>
      </c>
      <c r="X232" s="49"/>
      <c r="Y232" s="5">
        <f>Hakulomake!$B$29</f>
        <v>0</v>
      </c>
    </row>
    <row r="233" spans="1:25" x14ac:dyDescent="0.25">
      <c r="A233" s="6" t="s">
        <v>59</v>
      </c>
      <c r="B233" s="5">
        <f>Hakulomake!$B$17</f>
        <v>0</v>
      </c>
      <c r="C233" s="61">
        <v>1</v>
      </c>
      <c r="D233" s="5" t="s">
        <v>89</v>
      </c>
      <c r="E233" s="60" t="s">
        <v>503</v>
      </c>
      <c r="F233" s="5" t="s">
        <v>91</v>
      </c>
      <c r="G233" s="5" t="s">
        <v>331</v>
      </c>
      <c r="H233" s="5" t="s">
        <v>104</v>
      </c>
      <c r="I233" s="5" t="s">
        <v>65</v>
      </c>
      <c r="J233" s="61">
        <v>14</v>
      </c>
      <c r="N233" s="13"/>
      <c r="O233" s="39">
        <f>MIN(Lääkkeet[[#This Row],[Velvoite 1.1.2025 (pakkauksia)]],Lääkkeet[[#This Row],[Suurimman alitusluvan mukainen velvoite 
1.1.-30.6.2025 (pakkauksia)]],Lääkkeet[[#This Row],[Alin saldo 
1.1.-30.6.2025 (pakkauksia)]])*Lääkkeet[[#This Row],[Kirjanpitoarvo / pakkaus 1.1.2025
(EUR  ALV 0 %)]]</f>
        <v>0</v>
      </c>
      <c r="P233" s="15"/>
      <c r="Q233" s="12"/>
      <c r="R233" s="12"/>
      <c r="S233" s="12"/>
      <c r="T233" s="13"/>
      <c r="U233" s="39">
        <f>MIN(Lääkkeet[[#This Row],[Velvoite 1.7.2025 (pakkauksia)]],Lääkkeet[[#This Row],[Suurimman alitusluvan mukainen velvoite
1.7.-31.12.2025 (pakkauksia)]],Lääkkeet[[#This Row],[Alin saldo 
1.7.-31.12.2025 (pakkauksia)]])*Lääkkeet[[#This Row],[Kirjanpitoarvo / pakkaus 1.7.2025
(EUR  ALV 0 %)]]</f>
        <v>0</v>
      </c>
      <c r="W233" s="49" t="str" cm="1">
        <f t="array" ref="W233">IFERROR(_xlfn.IFS(Lääkkeet[[#This Row],[Sitoutunut pääoma 
1.1.-30.6.2025 (EUR)]]&gt;0,"Täytetyt",Lääkkeet[[#This Row],[Sitoutunut pääoma 
1.7.-31.12.2025 (EUR)]]&gt;0,"Täytetyt"),"")</f>
        <v/>
      </c>
      <c r="X233" s="49"/>
      <c r="Y233" s="5">
        <f>Hakulomake!$B$29</f>
        <v>0</v>
      </c>
    </row>
    <row r="234" spans="1:25" x14ac:dyDescent="0.25">
      <c r="A234" s="6" t="s">
        <v>59</v>
      </c>
      <c r="B234" s="5">
        <f>Hakulomake!$B$17</f>
        <v>0</v>
      </c>
      <c r="C234" s="61">
        <v>1</v>
      </c>
      <c r="D234" s="5" t="s">
        <v>89</v>
      </c>
      <c r="E234" s="60" t="s">
        <v>504</v>
      </c>
      <c r="F234" s="5" t="s">
        <v>91</v>
      </c>
      <c r="G234" s="5" t="s">
        <v>331</v>
      </c>
      <c r="H234" s="5" t="s">
        <v>104</v>
      </c>
      <c r="I234" s="5" t="s">
        <v>65</v>
      </c>
      <c r="J234" s="61">
        <v>20</v>
      </c>
      <c r="N234" s="13"/>
      <c r="O234" s="39">
        <f>MIN(Lääkkeet[[#This Row],[Velvoite 1.1.2025 (pakkauksia)]],Lääkkeet[[#This Row],[Suurimman alitusluvan mukainen velvoite 
1.1.-30.6.2025 (pakkauksia)]],Lääkkeet[[#This Row],[Alin saldo 
1.1.-30.6.2025 (pakkauksia)]])*Lääkkeet[[#This Row],[Kirjanpitoarvo / pakkaus 1.1.2025
(EUR  ALV 0 %)]]</f>
        <v>0</v>
      </c>
      <c r="P234" s="15"/>
      <c r="Q234" s="12"/>
      <c r="R234" s="12"/>
      <c r="S234" s="12"/>
      <c r="T234" s="13"/>
      <c r="U234" s="39">
        <f>MIN(Lääkkeet[[#This Row],[Velvoite 1.7.2025 (pakkauksia)]],Lääkkeet[[#This Row],[Suurimman alitusluvan mukainen velvoite
1.7.-31.12.2025 (pakkauksia)]],Lääkkeet[[#This Row],[Alin saldo 
1.7.-31.12.2025 (pakkauksia)]])*Lääkkeet[[#This Row],[Kirjanpitoarvo / pakkaus 1.7.2025
(EUR  ALV 0 %)]]</f>
        <v>0</v>
      </c>
      <c r="W234" s="49" t="str" cm="1">
        <f t="array" ref="W234">IFERROR(_xlfn.IFS(Lääkkeet[[#This Row],[Sitoutunut pääoma 
1.1.-30.6.2025 (EUR)]]&gt;0,"Täytetyt",Lääkkeet[[#This Row],[Sitoutunut pääoma 
1.7.-31.12.2025 (EUR)]]&gt;0,"Täytetyt"),"")</f>
        <v/>
      </c>
      <c r="X234" s="49"/>
      <c r="Y234" s="5">
        <f>Hakulomake!$B$29</f>
        <v>0</v>
      </c>
    </row>
    <row r="235" spans="1:25" x14ac:dyDescent="0.25">
      <c r="A235" s="6" t="s">
        <v>59</v>
      </c>
      <c r="B235" s="5">
        <f>Hakulomake!$B$17</f>
        <v>0</v>
      </c>
      <c r="C235" s="61">
        <v>1</v>
      </c>
      <c r="D235" s="5" t="s">
        <v>134</v>
      </c>
      <c r="E235" s="60" t="s">
        <v>505</v>
      </c>
      <c r="F235" s="5" t="s">
        <v>136</v>
      </c>
      <c r="G235" s="5" t="s">
        <v>275</v>
      </c>
      <c r="H235" s="5" t="s">
        <v>120</v>
      </c>
      <c r="I235" s="5" t="s">
        <v>65</v>
      </c>
      <c r="J235" s="61">
        <v>20</v>
      </c>
      <c r="N235" s="13"/>
      <c r="O235" s="39">
        <f>MIN(Lääkkeet[[#This Row],[Velvoite 1.1.2025 (pakkauksia)]],Lääkkeet[[#This Row],[Suurimman alitusluvan mukainen velvoite 
1.1.-30.6.2025 (pakkauksia)]],Lääkkeet[[#This Row],[Alin saldo 
1.1.-30.6.2025 (pakkauksia)]])*Lääkkeet[[#This Row],[Kirjanpitoarvo / pakkaus 1.1.2025
(EUR  ALV 0 %)]]</f>
        <v>0</v>
      </c>
      <c r="P235" s="15"/>
      <c r="Q235" s="12"/>
      <c r="R235" s="12"/>
      <c r="S235" s="12"/>
      <c r="T235" s="13"/>
      <c r="U235" s="39">
        <f>MIN(Lääkkeet[[#This Row],[Velvoite 1.7.2025 (pakkauksia)]],Lääkkeet[[#This Row],[Suurimman alitusluvan mukainen velvoite
1.7.-31.12.2025 (pakkauksia)]],Lääkkeet[[#This Row],[Alin saldo 
1.7.-31.12.2025 (pakkauksia)]])*Lääkkeet[[#This Row],[Kirjanpitoarvo / pakkaus 1.7.2025
(EUR  ALV 0 %)]]</f>
        <v>0</v>
      </c>
      <c r="W235" s="49" t="str" cm="1">
        <f t="array" ref="W235">IFERROR(_xlfn.IFS(Lääkkeet[[#This Row],[Sitoutunut pääoma 
1.1.-30.6.2025 (EUR)]]&gt;0,"Täytetyt",Lääkkeet[[#This Row],[Sitoutunut pääoma 
1.7.-31.12.2025 (EUR)]]&gt;0,"Täytetyt"),"")</f>
        <v/>
      </c>
      <c r="X235" s="49"/>
      <c r="Y235" s="5">
        <f>Hakulomake!$B$29</f>
        <v>0</v>
      </c>
    </row>
    <row r="236" spans="1:25" x14ac:dyDescent="0.25">
      <c r="A236" s="6" t="s">
        <v>59</v>
      </c>
      <c r="B236" s="5">
        <f>Hakulomake!$B$17</f>
        <v>0</v>
      </c>
      <c r="C236" s="61">
        <v>1</v>
      </c>
      <c r="D236" s="5" t="s">
        <v>166</v>
      </c>
      <c r="E236" s="60" t="s">
        <v>506</v>
      </c>
      <c r="F236" s="5" t="s">
        <v>168</v>
      </c>
      <c r="G236" s="5" t="s">
        <v>325</v>
      </c>
      <c r="H236" s="5" t="s">
        <v>173</v>
      </c>
      <c r="I236" s="5" t="s">
        <v>171</v>
      </c>
      <c r="J236" s="61">
        <v>4</v>
      </c>
      <c r="N236" s="13"/>
      <c r="O236" s="39">
        <f>MIN(Lääkkeet[[#This Row],[Velvoite 1.1.2025 (pakkauksia)]],Lääkkeet[[#This Row],[Suurimman alitusluvan mukainen velvoite 
1.1.-30.6.2025 (pakkauksia)]],Lääkkeet[[#This Row],[Alin saldo 
1.1.-30.6.2025 (pakkauksia)]])*Lääkkeet[[#This Row],[Kirjanpitoarvo / pakkaus 1.1.2025
(EUR  ALV 0 %)]]</f>
        <v>0</v>
      </c>
      <c r="P236" s="15"/>
      <c r="Q236" s="12"/>
      <c r="R236" s="12"/>
      <c r="S236" s="12"/>
      <c r="T236" s="13"/>
      <c r="U236" s="39">
        <f>MIN(Lääkkeet[[#This Row],[Velvoite 1.7.2025 (pakkauksia)]],Lääkkeet[[#This Row],[Suurimman alitusluvan mukainen velvoite
1.7.-31.12.2025 (pakkauksia)]],Lääkkeet[[#This Row],[Alin saldo 
1.7.-31.12.2025 (pakkauksia)]])*Lääkkeet[[#This Row],[Kirjanpitoarvo / pakkaus 1.7.2025
(EUR  ALV 0 %)]]</f>
        <v>0</v>
      </c>
      <c r="W236" s="49" t="str" cm="1">
        <f t="array" ref="W236">IFERROR(_xlfn.IFS(Lääkkeet[[#This Row],[Sitoutunut pääoma 
1.1.-30.6.2025 (EUR)]]&gt;0,"Täytetyt",Lääkkeet[[#This Row],[Sitoutunut pääoma 
1.7.-31.12.2025 (EUR)]]&gt;0,"Täytetyt"),"")</f>
        <v/>
      </c>
      <c r="X236" s="49"/>
      <c r="Y236" s="5">
        <f>Hakulomake!$B$29</f>
        <v>0</v>
      </c>
    </row>
    <row r="237" spans="1:25" x14ac:dyDescent="0.25">
      <c r="A237" s="6" t="s">
        <v>59</v>
      </c>
      <c r="B237" s="5">
        <f>Hakulomake!$B$17</f>
        <v>0</v>
      </c>
      <c r="C237" s="61">
        <v>1</v>
      </c>
      <c r="D237" s="5" t="s">
        <v>282</v>
      </c>
      <c r="E237" s="60" t="s">
        <v>507</v>
      </c>
      <c r="F237" s="5" t="s">
        <v>284</v>
      </c>
      <c r="G237" s="5" t="s">
        <v>416</v>
      </c>
      <c r="H237" s="5" t="s">
        <v>286</v>
      </c>
      <c r="I237" s="5" t="s">
        <v>164</v>
      </c>
      <c r="J237" s="61" t="s">
        <v>287</v>
      </c>
      <c r="N237" s="13"/>
      <c r="O237" s="39">
        <f>MIN(Lääkkeet[[#This Row],[Velvoite 1.1.2025 (pakkauksia)]],Lääkkeet[[#This Row],[Suurimman alitusluvan mukainen velvoite 
1.1.-30.6.2025 (pakkauksia)]],Lääkkeet[[#This Row],[Alin saldo 
1.1.-30.6.2025 (pakkauksia)]])*Lääkkeet[[#This Row],[Kirjanpitoarvo / pakkaus 1.1.2025
(EUR  ALV 0 %)]]</f>
        <v>0</v>
      </c>
      <c r="P237" s="15"/>
      <c r="Q237" s="12"/>
      <c r="R237" s="12"/>
      <c r="S237" s="12"/>
      <c r="T237" s="13"/>
      <c r="U237" s="39">
        <f>MIN(Lääkkeet[[#This Row],[Velvoite 1.7.2025 (pakkauksia)]],Lääkkeet[[#This Row],[Suurimman alitusluvan mukainen velvoite
1.7.-31.12.2025 (pakkauksia)]],Lääkkeet[[#This Row],[Alin saldo 
1.7.-31.12.2025 (pakkauksia)]])*Lääkkeet[[#This Row],[Kirjanpitoarvo / pakkaus 1.7.2025
(EUR  ALV 0 %)]]</f>
        <v>0</v>
      </c>
      <c r="W237" s="49" t="str" cm="1">
        <f t="array" ref="W237">IFERROR(_xlfn.IFS(Lääkkeet[[#This Row],[Sitoutunut pääoma 
1.1.-30.6.2025 (EUR)]]&gt;0,"Täytetyt",Lääkkeet[[#This Row],[Sitoutunut pääoma 
1.7.-31.12.2025 (EUR)]]&gt;0,"Täytetyt"),"")</f>
        <v/>
      </c>
      <c r="X237" s="49"/>
      <c r="Y237" s="5">
        <f>Hakulomake!$B$29</f>
        <v>0</v>
      </c>
    </row>
    <row r="238" spans="1:25" x14ac:dyDescent="0.25">
      <c r="A238" s="6" t="s">
        <v>59</v>
      </c>
      <c r="B238" s="5">
        <f>Hakulomake!$B$17</f>
        <v>0</v>
      </c>
      <c r="C238" s="61">
        <v>1</v>
      </c>
      <c r="D238" s="5" t="s">
        <v>508</v>
      </c>
      <c r="E238" s="60" t="s">
        <v>509</v>
      </c>
      <c r="F238" s="5" t="s">
        <v>510</v>
      </c>
      <c r="G238" s="5" t="s">
        <v>511</v>
      </c>
      <c r="H238" s="5" t="s">
        <v>93</v>
      </c>
      <c r="I238" s="5" t="s">
        <v>133</v>
      </c>
      <c r="J238" s="61">
        <v>100</v>
      </c>
      <c r="N238" s="13"/>
      <c r="O238" s="39">
        <f>MIN(Lääkkeet[[#This Row],[Velvoite 1.1.2025 (pakkauksia)]],Lääkkeet[[#This Row],[Suurimman alitusluvan mukainen velvoite 
1.1.-30.6.2025 (pakkauksia)]],Lääkkeet[[#This Row],[Alin saldo 
1.1.-30.6.2025 (pakkauksia)]])*Lääkkeet[[#This Row],[Kirjanpitoarvo / pakkaus 1.1.2025
(EUR  ALV 0 %)]]</f>
        <v>0</v>
      </c>
      <c r="P238" s="15"/>
      <c r="Q238" s="12"/>
      <c r="R238" s="12"/>
      <c r="S238" s="12"/>
      <c r="T238" s="13"/>
      <c r="U238" s="39">
        <f>MIN(Lääkkeet[[#This Row],[Velvoite 1.7.2025 (pakkauksia)]],Lääkkeet[[#This Row],[Suurimman alitusluvan mukainen velvoite
1.7.-31.12.2025 (pakkauksia)]],Lääkkeet[[#This Row],[Alin saldo 
1.7.-31.12.2025 (pakkauksia)]])*Lääkkeet[[#This Row],[Kirjanpitoarvo / pakkaus 1.7.2025
(EUR  ALV 0 %)]]</f>
        <v>0</v>
      </c>
      <c r="W238" s="49" t="str" cm="1">
        <f t="array" ref="W238">IFERROR(_xlfn.IFS(Lääkkeet[[#This Row],[Sitoutunut pääoma 
1.1.-30.6.2025 (EUR)]]&gt;0,"Täytetyt",Lääkkeet[[#This Row],[Sitoutunut pääoma 
1.7.-31.12.2025 (EUR)]]&gt;0,"Täytetyt"),"")</f>
        <v/>
      </c>
      <c r="X238" s="49"/>
      <c r="Y238" s="5">
        <f>Hakulomake!$B$29</f>
        <v>0</v>
      </c>
    </row>
    <row r="239" spans="1:25" x14ac:dyDescent="0.25">
      <c r="A239" s="6" t="s">
        <v>59</v>
      </c>
      <c r="B239" s="5">
        <f>Hakulomake!$B$17</f>
        <v>0</v>
      </c>
      <c r="C239" s="61">
        <v>1</v>
      </c>
      <c r="D239" s="5" t="s">
        <v>161</v>
      </c>
      <c r="E239" s="60" t="s">
        <v>512</v>
      </c>
      <c r="F239" s="5" t="s">
        <v>162</v>
      </c>
      <c r="G239" s="5" t="s">
        <v>370</v>
      </c>
      <c r="H239" s="5" t="s">
        <v>64</v>
      </c>
      <c r="I239" s="5" t="s">
        <v>133</v>
      </c>
      <c r="J239" s="61">
        <v>70</v>
      </c>
      <c r="N239" s="13"/>
      <c r="O239" s="39">
        <f>MIN(Lääkkeet[[#This Row],[Velvoite 1.1.2025 (pakkauksia)]],Lääkkeet[[#This Row],[Suurimman alitusluvan mukainen velvoite 
1.1.-30.6.2025 (pakkauksia)]],Lääkkeet[[#This Row],[Alin saldo 
1.1.-30.6.2025 (pakkauksia)]])*Lääkkeet[[#This Row],[Kirjanpitoarvo / pakkaus 1.1.2025
(EUR  ALV 0 %)]]</f>
        <v>0</v>
      </c>
      <c r="P239" s="15"/>
      <c r="Q239" s="12"/>
      <c r="R239" s="12"/>
      <c r="S239" s="12"/>
      <c r="T239" s="13"/>
      <c r="U239" s="39">
        <f>MIN(Lääkkeet[[#This Row],[Velvoite 1.7.2025 (pakkauksia)]],Lääkkeet[[#This Row],[Suurimman alitusluvan mukainen velvoite
1.7.-31.12.2025 (pakkauksia)]],Lääkkeet[[#This Row],[Alin saldo 
1.7.-31.12.2025 (pakkauksia)]])*Lääkkeet[[#This Row],[Kirjanpitoarvo / pakkaus 1.7.2025
(EUR  ALV 0 %)]]</f>
        <v>0</v>
      </c>
      <c r="W239" s="49" t="str" cm="1">
        <f t="array" ref="W239">IFERROR(_xlfn.IFS(Lääkkeet[[#This Row],[Sitoutunut pääoma 
1.1.-30.6.2025 (EUR)]]&gt;0,"Täytetyt",Lääkkeet[[#This Row],[Sitoutunut pääoma 
1.7.-31.12.2025 (EUR)]]&gt;0,"Täytetyt"),"")</f>
        <v/>
      </c>
      <c r="X239" s="49"/>
      <c r="Y239" s="5">
        <f>Hakulomake!$B$29</f>
        <v>0</v>
      </c>
    </row>
    <row r="240" spans="1:25" x14ac:dyDescent="0.25">
      <c r="A240" s="6" t="s">
        <v>59</v>
      </c>
      <c r="B240" s="5">
        <f>Hakulomake!$B$17</f>
        <v>0</v>
      </c>
      <c r="C240" s="61">
        <v>1</v>
      </c>
      <c r="D240" s="5" t="s">
        <v>166</v>
      </c>
      <c r="E240" s="60" t="s">
        <v>2686</v>
      </c>
      <c r="F240" s="5" t="s">
        <v>168</v>
      </c>
      <c r="G240" s="5" t="s">
        <v>325</v>
      </c>
      <c r="H240" s="5" t="s">
        <v>384</v>
      </c>
      <c r="I240" s="5" t="s">
        <v>71</v>
      </c>
      <c r="J240" s="61" t="s">
        <v>328</v>
      </c>
      <c r="N240" s="13"/>
      <c r="O240" s="39">
        <f>MIN(Lääkkeet[[#This Row],[Velvoite 1.1.2025 (pakkauksia)]],Lääkkeet[[#This Row],[Suurimman alitusluvan mukainen velvoite 
1.1.-30.6.2025 (pakkauksia)]],Lääkkeet[[#This Row],[Alin saldo 
1.1.-30.6.2025 (pakkauksia)]])*Lääkkeet[[#This Row],[Kirjanpitoarvo / pakkaus 1.1.2025
(EUR  ALV 0 %)]]</f>
        <v>0</v>
      </c>
      <c r="P240" s="15"/>
      <c r="Q240" s="12"/>
      <c r="R240" s="12"/>
      <c r="S240" s="12"/>
      <c r="T240" s="13"/>
      <c r="U240" s="39">
        <f>MIN(Lääkkeet[[#This Row],[Velvoite 1.7.2025 (pakkauksia)]],Lääkkeet[[#This Row],[Suurimman alitusluvan mukainen velvoite
1.7.-31.12.2025 (pakkauksia)]],Lääkkeet[[#This Row],[Alin saldo 
1.7.-31.12.2025 (pakkauksia)]])*Lääkkeet[[#This Row],[Kirjanpitoarvo / pakkaus 1.7.2025
(EUR  ALV 0 %)]]</f>
        <v>0</v>
      </c>
      <c r="W240" s="49" t="str" cm="1">
        <f t="array" ref="W240">IFERROR(_xlfn.IFS(Lääkkeet[[#This Row],[Sitoutunut pääoma 
1.1.-30.6.2025 (EUR)]]&gt;0,"Täytetyt",Lääkkeet[[#This Row],[Sitoutunut pääoma 
1.7.-31.12.2025 (EUR)]]&gt;0,"Täytetyt"),"")</f>
        <v/>
      </c>
      <c r="X240" s="49"/>
      <c r="Y240" s="5">
        <f>Hakulomake!$B$29</f>
        <v>0</v>
      </c>
    </row>
    <row r="241" spans="1:25" x14ac:dyDescent="0.25">
      <c r="A241" s="6" t="s">
        <v>59</v>
      </c>
      <c r="B241" s="5">
        <f>Hakulomake!$B$17</f>
        <v>0</v>
      </c>
      <c r="C241" s="61">
        <v>1</v>
      </c>
      <c r="D241" s="5" t="s">
        <v>99</v>
      </c>
      <c r="E241" s="60" t="s">
        <v>513</v>
      </c>
      <c r="F241" s="5" t="s">
        <v>101</v>
      </c>
      <c r="G241" s="5" t="s">
        <v>225</v>
      </c>
      <c r="H241" s="5" t="s">
        <v>93</v>
      </c>
      <c r="I241" s="5" t="s">
        <v>65</v>
      </c>
      <c r="J241" s="61">
        <v>20</v>
      </c>
      <c r="N241" s="13"/>
      <c r="O241" s="39">
        <f>MIN(Lääkkeet[[#This Row],[Velvoite 1.1.2025 (pakkauksia)]],Lääkkeet[[#This Row],[Suurimman alitusluvan mukainen velvoite 
1.1.-30.6.2025 (pakkauksia)]],Lääkkeet[[#This Row],[Alin saldo 
1.1.-30.6.2025 (pakkauksia)]])*Lääkkeet[[#This Row],[Kirjanpitoarvo / pakkaus 1.1.2025
(EUR  ALV 0 %)]]</f>
        <v>0</v>
      </c>
      <c r="P241" s="15"/>
      <c r="Q241" s="12"/>
      <c r="R241" s="12"/>
      <c r="S241" s="12"/>
      <c r="T241" s="13"/>
      <c r="U241" s="39">
        <f>MIN(Lääkkeet[[#This Row],[Velvoite 1.7.2025 (pakkauksia)]],Lääkkeet[[#This Row],[Suurimman alitusluvan mukainen velvoite
1.7.-31.12.2025 (pakkauksia)]],Lääkkeet[[#This Row],[Alin saldo 
1.7.-31.12.2025 (pakkauksia)]])*Lääkkeet[[#This Row],[Kirjanpitoarvo / pakkaus 1.7.2025
(EUR  ALV 0 %)]]</f>
        <v>0</v>
      </c>
      <c r="W241" s="49" t="str" cm="1">
        <f t="array" ref="W241">IFERROR(_xlfn.IFS(Lääkkeet[[#This Row],[Sitoutunut pääoma 
1.1.-30.6.2025 (EUR)]]&gt;0,"Täytetyt",Lääkkeet[[#This Row],[Sitoutunut pääoma 
1.7.-31.12.2025 (EUR)]]&gt;0,"Täytetyt"),"")</f>
        <v/>
      </c>
      <c r="X241" s="49"/>
      <c r="Y241" s="5">
        <f>Hakulomake!$B$29</f>
        <v>0</v>
      </c>
    </row>
    <row r="242" spans="1:25" x14ac:dyDescent="0.25">
      <c r="A242" s="6" t="s">
        <v>59</v>
      </c>
      <c r="B242" s="5">
        <f>Hakulomake!$B$17</f>
        <v>0</v>
      </c>
      <c r="C242" s="61">
        <v>1</v>
      </c>
      <c r="D242" s="5" t="s">
        <v>99</v>
      </c>
      <c r="E242" s="60" t="s">
        <v>514</v>
      </c>
      <c r="F242" s="5" t="s">
        <v>101</v>
      </c>
      <c r="G242" s="5" t="s">
        <v>225</v>
      </c>
      <c r="H242" s="5" t="s">
        <v>93</v>
      </c>
      <c r="I242" s="5" t="s">
        <v>65</v>
      </c>
      <c r="J242" s="61">
        <v>30</v>
      </c>
      <c r="N242" s="13"/>
      <c r="O242" s="39">
        <f>MIN(Lääkkeet[[#This Row],[Velvoite 1.1.2025 (pakkauksia)]],Lääkkeet[[#This Row],[Suurimman alitusluvan mukainen velvoite 
1.1.-30.6.2025 (pakkauksia)]],Lääkkeet[[#This Row],[Alin saldo 
1.1.-30.6.2025 (pakkauksia)]])*Lääkkeet[[#This Row],[Kirjanpitoarvo / pakkaus 1.1.2025
(EUR  ALV 0 %)]]</f>
        <v>0</v>
      </c>
      <c r="P242" s="15"/>
      <c r="Q242" s="12"/>
      <c r="R242" s="12"/>
      <c r="S242" s="12"/>
      <c r="T242" s="13"/>
      <c r="U242" s="39">
        <f>MIN(Lääkkeet[[#This Row],[Velvoite 1.7.2025 (pakkauksia)]],Lääkkeet[[#This Row],[Suurimman alitusluvan mukainen velvoite
1.7.-31.12.2025 (pakkauksia)]],Lääkkeet[[#This Row],[Alin saldo 
1.7.-31.12.2025 (pakkauksia)]])*Lääkkeet[[#This Row],[Kirjanpitoarvo / pakkaus 1.7.2025
(EUR  ALV 0 %)]]</f>
        <v>0</v>
      </c>
      <c r="W242" s="49" t="str" cm="1">
        <f t="array" ref="W242">IFERROR(_xlfn.IFS(Lääkkeet[[#This Row],[Sitoutunut pääoma 
1.1.-30.6.2025 (EUR)]]&gt;0,"Täytetyt",Lääkkeet[[#This Row],[Sitoutunut pääoma 
1.7.-31.12.2025 (EUR)]]&gt;0,"Täytetyt"),"")</f>
        <v/>
      </c>
      <c r="X242" s="49"/>
      <c r="Y242" s="5">
        <f>Hakulomake!$B$29</f>
        <v>0</v>
      </c>
    </row>
    <row r="243" spans="1:25" x14ac:dyDescent="0.25">
      <c r="A243" s="6" t="s">
        <v>59</v>
      </c>
      <c r="B243" s="5">
        <f>Hakulomake!$B$17</f>
        <v>0</v>
      </c>
      <c r="C243" s="61">
        <v>1</v>
      </c>
      <c r="D243" s="5" t="s">
        <v>99</v>
      </c>
      <c r="E243" s="60" t="s">
        <v>515</v>
      </c>
      <c r="F243" s="5" t="s">
        <v>101</v>
      </c>
      <c r="G243" s="5" t="s">
        <v>225</v>
      </c>
      <c r="H243" s="5" t="s">
        <v>104</v>
      </c>
      <c r="I243" s="5" t="s">
        <v>65</v>
      </c>
      <c r="J243" s="61">
        <v>20</v>
      </c>
      <c r="N243" s="13"/>
      <c r="O243" s="39">
        <f>MIN(Lääkkeet[[#This Row],[Velvoite 1.1.2025 (pakkauksia)]],Lääkkeet[[#This Row],[Suurimman alitusluvan mukainen velvoite 
1.1.-30.6.2025 (pakkauksia)]],Lääkkeet[[#This Row],[Alin saldo 
1.1.-30.6.2025 (pakkauksia)]])*Lääkkeet[[#This Row],[Kirjanpitoarvo / pakkaus 1.1.2025
(EUR  ALV 0 %)]]</f>
        <v>0</v>
      </c>
      <c r="P243" s="15"/>
      <c r="Q243" s="12"/>
      <c r="R243" s="12"/>
      <c r="S243" s="12"/>
      <c r="T243" s="13"/>
      <c r="U243" s="39">
        <f>MIN(Lääkkeet[[#This Row],[Velvoite 1.7.2025 (pakkauksia)]],Lääkkeet[[#This Row],[Suurimman alitusluvan mukainen velvoite
1.7.-31.12.2025 (pakkauksia)]],Lääkkeet[[#This Row],[Alin saldo 
1.7.-31.12.2025 (pakkauksia)]])*Lääkkeet[[#This Row],[Kirjanpitoarvo / pakkaus 1.7.2025
(EUR  ALV 0 %)]]</f>
        <v>0</v>
      </c>
      <c r="W243" s="49" t="str" cm="1">
        <f t="array" ref="W243">IFERROR(_xlfn.IFS(Lääkkeet[[#This Row],[Sitoutunut pääoma 
1.1.-30.6.2025 (EUR)]]&gt;0,"Täytetyt",Lääkkeet[[#This Row],[Sitoutunut pääoma 
1.7.-31.12.2025 (EUR)]]&gt;0,"Täytetyt"),"")</f>
        <v/>
      </c>
      <c r="X243" s="49"/>
      <c r="Y243" s="5">
        <f>Hakulomake!$B$29</f>
        <v>0</v>
      </c>
    </row>
    <row r="244" spans="1:25" x14ac:dyDescent="0.25">
      <c r="A244" s="6" t="s">
        <v>59</v>
      </c>
      <c r="B244" s="5">
        <f>Hakulomake!$B$17</f>
        <v>0</v>
      </c>
      <c r="C244" s="61">
        <v>1</v>
      </c>
      <c r="D244" s="5" t="s">
        <v>161</v>
      </c>
      <c r="E244" s="60" t="s">
        <v>516</v>
      </c>
      <c r="F244" s="5" t="s">
        <v>162</v>
      </c>
      <c r="G244" s="5" t="s">
        <v>291</v>
      </c>
      <c r="H244" s="5" t="s">
        <v>64</v>
      </c>
      <c r="I244" s="5" t="s">
        <v>133</v>
      </c>
      <c r="J244" s="61">
        <v>70</v>
      </c>
      <c r="N244" s="13"/>
      <c r="O244" s="39">
        <f>MIN(Lääkkeet[[#This Row],[Velvoite 1.1.2025 (pakkauksia)]],Lääkkeet[[#This Row],[Suurimman alitusluvan mukainen velvoite 
1.1.-30.6.2025 (pakkauksia)]],Lääkkeet[[#This Row],[Alin saldo 
1.1.-30.6.2025 (pakkauksia)]])*Lääkkeet[[#This Row],[Kirjanpitoarvo / pakkaus 1.1.2025
(EUR  ALV 0 %)]]</f>
        <v>0</v>
      </c>
      <c r="P244" s="15"/>
      <c r="Q244" s="12"/>
      <c r="R244" s="12"/>
      <c r="S244" s="12"/>
      <c r="T244" s="13"/>
      <c r="U244" s="39">
        <f>MIN(Lääkkeet[[#This Row],[Velvoite 1.7.2025 (pakkauksia)]],Lääkkeet[[#This Row],[Suurimman alitusluvan mukainen velvoite
1.7.-31.12.2025 (pakkauksia)]],Lääkkeet[[#This Row],[Alin saldo 
1.7.-31.12.2025 (pakkauksia)]])*Lääkkeet[[#This Row],[Kirjanpitoarvo / pakkaus 1.7.2025
(EUR  ALV 0 %)]]</f>
        <v>0</v>
      </c>
      <c r="W244" s="49" t="str" cm="1">
        <f t="array" ref="W244">IFERROR(_xlfn.IFS(Lääkkeet[[#This Row],[Sitoutunut pääoma 
1.1.-30.6.2025 (EUR)]]&gt;0,"Täytetyt",Lääkkeet[[#This Row],[Sitoutunut pääoma 
1.7.-31.12.2025 (EUR)]]&gt;0,"Täytetyt"),"")</f>
        <v/>
      </c>
      <c r="X244" s="49"/>
      <c r="Y244" s="5">
        <f>Hakulomake!$B$29</f>
        <v>0</v>
      </c>
    </row>
    <row r="245" spans="1:25" x14ac:dyDescent="0.25">
      <c r="A245" s="6" t="s">
        <v>59</v>
      </c>
      <c r="B245" s="5">
        <f>Hakulomake!$B$17</f>
        <v>0</v>
      </c>
      <c r="C245" s="61">
        <v>1</v>
      </c>
      <c r="D245" s="5" t="s">
        <v>188</v>
      </c>
      <c r="E245" s="60" t="s">
        <v>517</v>
      </c>
      <c r="F245" s="5" t="s">
        <v>190</v>
      </c>
      <c r="G245" s="5" t="s">
        <v>479</v>
      </c>
      <c r="H245" s="5" t="s">
        <v>203</v>
      </c>
      <c r="I245" s="5" t="s">
        <v>197</v>
      </c>
      <c r="J245" s="61" t="s">
        <v>480</v>
      </c>
      <c r="N245" s="13"/>
      <c r="O245" s="39">
        <f>MIN(Lääkkeet[[#This Row],[Velvoite 1.1.2025 (pakkauksia)]],Lääkkeet[[#This Row],[Suurimman alitusluvan mukainen velvoite 
1.1.-30.6.2025 (pakkauksia)]],Lääkkeet[[#This Row],[Alin saldo 
1.1.-30.6.2025 (pakkauksia)]])*Lääkkeet[[#This Row],[Kirjanpitoarvo / pakkaus 1.1.2025
(EUR  ALV 0 %)]]</f>
        <v>0</v>
      </c>
      <c r="P245" s="15"/>
      <c r="Q245" s="12"/>
      <c r="R245" s="12"/>
      <c r="S245" s="12"/>
      <c r="T245" s="13"/>
      <c r="U245" s="39">
        <f>MIN(Lääkkeet[[#This Row],[Velvoite 1.7.2025 (pakkauksia)]],Lääkkeet[[#This Row],[Suurimman alitusluvan mukainen velvoite
1.7.-31.12.2025 (pakkauksia)]],Lääkkeet[[#This Row],[Alin saldo 
1.7.-31.12.2025 (pakkauksia)]])*Lääkkeet[[#This Row],[Kirjanpitoarvo / pakkaus 1.7.2025
(EUR  ALV 0 %)]]</f>
        <v>0</v>
      </c>
      <c r="W245" s="49" t="str" cm="1">
        <f t="array" ref="W245">IFERROR(_xlfn.IFS(Lääkkeet[[#This Row],[Sitoutunut pääoma 
1.1.-30.6.2025 (EUR)]]&gt;0,"Täytetyt",Lääkkeet[[#This Row],[Sitoutunut pääoma 
1.7.-31.12.2025 (EUR)]]&gt;0,"Täytetyt"),"")</f>
        <v/>
      </c>
      <c r="X245" s="49"/>
      <c r="Y245" s="5">
        <f>Hakulomake!$B$29</f>
        <v>0</v>
      </c>
    </row>
    <row r="246" spans="1:25" x14ac:dyDescent="0.25">
      <c r="A246" s="6" t="s">
        <v>59</v>
      </c>
      <c r="B246" s="5">
        <f>Hakulomake!$B$17</f>
        <v>0</v>
      </c>
      <c r="C246" s="61">
        <v>1</v>
      </c>
      <c r="D246" s="5" t="s">
        <v>188</v>
      </c>
      <c r="E246" s="60" t="s">
        <v>518</v>
      </c>
      <c r="F246" s="5" t="s">
        <v>190</v>
      </c>
      <c r="G246" s="5" t="s">
        <v>358</v>
      </c>
      <c r="H246" s="5" t="s">
        <v>173</v>
      </c>
      <c r="I246" s="5" t="s">
        <v>171</v>
      </c>
      <c r="J246" s="61">
        <v>100</v>
      </c>
      <c r="N246" s="13"/>
      <c r="O246" s="39">
        <f>MIN(Lääkkeet[[#This Row],[Velvoite 1.1.2025 (pakkauksia)]],Lääkkeet[[#This Row],[Suurimman alitusluvan mukainen velvoite 
1.1.-30.6.2025 (pakkauksia)]],Lääkkeet[[#This Row],[Alin saldo 
1.1.-30.6.2025 (pakkauksia)]])*Lääkkeet[[#This Row],[Kirjanpitoarvo / pakkaus 1.1.2025
(EUR  ALV 0 %)]]</f>
        <v>0</v>
      </c>
      <c r="P246" s="15"/>
      <c r="Q246" s="12"/>
      <c r="R246" s="12"/>
      <c r="S246" s="12"/>
      <c r="T246" s="13"/>
      <c r="U246" s="39">
        <f>MIN(Lääkkeet[[#This Row],[Velvoite 1.7.2025 (pakkauksia)]],Lääkkeet[[#This Row],[Suurimman alitusluvan mukainen velvoite
1.7.-31.12.2025 (pakkauksia)]],Lääkkeet[[#This Row],[Alin saldo 
1.7.-31.12.2025 (pakkauksia)]])*Lääkkeet[[#This Row],[Kirjanpitoarvo / pakkaus 1.7.2025
(EUR  ALV 0 %)]]</f>
        <v>0</v>
      </c>
      <c r="W246" s="49" t="str" cm="1">
        <f t="array" ref="W246">IFERROR(_xlfn.IFS(Lääkkeet[[#This Row],[Sitoutunut pääoma 
1.1.-30.6.2025 (EUR)]]&gt;0,"Täytetyt",Lääkkeet[[#This Row],[Sitoutunut pääoma 
1.7.-31.12.2025 (EUR)]]&gt;0,"Täytetyt"),"")</f>
        <v/>
      </c>
      <c r="X246" s="49"/>
      <c r="Y246" s="5">
        <f>Hakulomake!$B$29</f>
        <v>0</v>
      </c>
    </row>
    <row r="247" spans="1:25" x14ac:dyDescent="0.25">
      <c r="A247" s="6" t="s">
        <v>59</v>
      </c>
      <c r="B247" s="5">
        <f>Hakulomake!$B$17</f>
        <v>0</v>
      </c>
      <c r="C247" s="61">
        <v>1</v>
      </c>
      <c r="D247" s="5" t="s">
        <v>128</v>
      </c>
      <c r="E247" s="60" t="s">
        <v>519</v>
      </c>
      <c r="F247" s="5" t="s">
        <v>130</v>
      </c>
      <c r="G247" s="5" t="s">
        <v>298</v>
      </c>
      <c r="H247" s="5" t="s">
        <v>170</v>
      </c>
      <c r="I247" s="5" t="s">
        <v>65</v>
      </c>
      <c r="J247" s="61">
        <v>30</v>
      </c>
      <c r="N247" s="13"/>
      <c r="O247" s="39">
        <f>MIN(Lääkkeet[[#This Row],[Velvoite 1.1.2025 (pakkauksia)]],Lääkkeet[[#This Row],[Suurimman alitusluvan mukainen velvoite 
1.1.-30.6.2025 (pakkauksia)]],Lääkkeet[[#This Row],[Alin saldo 
1.1.-30.6.2025 (pakkauksia)]])*Lääkkeet[[#This Row],[Kirjanpitoarvo / pakkaus 1.1.2025
(EUR  ALV 0 %)]]</f>
        <v>0</v>
      </c>
      <c r="P247" s="15"/>
      <c r="Q247" s="12"/>
      <c r="R247" s="12"/>
      <c r="S247" s="12"/>
      <c r="T247" s="13"/>
      <c r="U247" s="39">
        <f>MIN(Lääkkeet[[#This Row],[Velvoite 1.7.2025 (pakkauksia)]],Lääkkeet[[#This Row],[Suurimman alitusluvan mukainen velvoite
1.7.-31.12.2025 (pakkauksia)]],Lääkkeet[[#This Row],[Alin saldo 
1.7.-31.12.2025 (pakkauksia)]])*Lääkkeet[[#This Row],[Kirjanpitoarvo / pakkaus 1.7.2025
(EUR  ALV 0 %)]]</f>
        <v>0</v>
      </c>
      <c r="W247" s="49" t="str" cm="1">
        <f t="array" ref="W247">IFERROR(_xlfn.IFS(Lääkkeet[[#This Row],[Sitoutunut pääoma 
1.1.-30.6.2025 (EUR)]]&gt;0,"Täytetyt",Lääkkeet[[#This Row],[Sitoutunut pääoma 
1.7.-31.12.2025 (EUR)]]&gt;0,"Täytetyt"),"")</f>
        <v/>
      </c>
      <c r="X247" s="49"/>
      <c r="Y247" s="5">
        <f>Hakulomake!$B$29</f>
        <v>0</v>
      </c>
    </row>
    <row r="248" spans="1:25" x14ac:dyDescent="0.25">
      <c r="A248" s="6" t="s">
        <v>59</v>
      </c>
      <c r="B248" s="5">
        <f>Hakulomake!$B$17</f>
        <v>0</v>
      </c>
      <c r="C248" s="61">
        <v>1</v>
      </c>
      <c r="D248" s="5" t="s">
        <v>128</v>
      </c>
      <c r="E248" s="60" t="s">
        <v>520</v>
      </c>
      <c r="F248" s="5" t="s">
        <v>130</v>
      </c>
      <c r="G248" s="5" t="s">
        <v>298</v>
      </c>
      <c r="H248" s="5" t="s">
        <v>170</v>
      </c>
      <c r="I248" s="5" t="s">
        <v>65</v>
      </c>
      <c r="J248" s="61">
        <v>100</v>
      </c>
      <c r="N248" s="13"/>
      <c r="O248" s="39">
        <f>MIN(Lääkkeet[[#This Row],[Velvoite 1.1.2025 (pakkauksia)]],Lääkkeet[[#This Row],[Suurimman alitusluvan mukainen velvoite 
1.1.-30.6.2025 (pakkauksia)]],Lääkkeet[[#This Row],[Alin saldo 
1.1.-30.6.2025 (pakkauksia)]])*Lääkkeet[[#This Row],[Kirjanpitoarvo / pakkaus 1.1.2025
(EUR  ALV 0 %)]]</f>
        <v>0</v>
      </c>
      <c r="P248" s="15"/>
      <c r="Q248" s="12"/>
      <c r="R248" s="12"/>
      <c r="S248" s="12"/>
      <c r="T248" s="13"/>
      <c r="U248" s="39">
        <f>MIN(Lääkkeet[[#This Row],[Velvoite 1.7.2025 (pakkauksia)]],Lääkkeet[[#This Row],[Suurimman alitusluvan mukainen velvoite
1.7.-31.12.2025 (pakkauksia)]],Lääkkeet[[#This Row],[Alin saldo 
1.7.-31.12.2025 (pakkauksia)]])*Lääkkeet[[#This Row],[Kirjanpitoarvo / pakkaus 1.7.2025
(EUR  ALV 0 %)]]</f>
        <v>0</v>
      </c>
      <c r="W248" s="49" t="str" cm="1">
        <f t="array" ref="W248">IFERROR(_xlfn.IFS(Lääkkeet[[#This Row],[Sitoutunut pääoma 
1.1.-30.6.2025 (EUR)]]&gt;0,"Täytetyt",Lääkkeet[[#This Row],[Sitoutunut pääoma 
1.7.-31.12.2025 (EUR)]]&gt;0,"Täytetyt"),"")</f>
        <v/>
      </c>
      <c r="X248" s="49"/>
      <c r="Y248" s="5">
        <f>Hakulomake!$B$29</f>
        <v>0</v>
      </c>
    </row>
    <row r="249" spans="1:25" x14ac:dyDescent="0.25">
      <c r="A249" s="6" t="s">
        <v>59</v>
      </c>
      <c r="B249" s="5">
        <f>Hakulomake!$B$17</f>
        <v>0</v>
      </c>
      <c r="C249" s="61">
        <v>1</v>
      </c>
      <c r="D249" s="5" t="s">
        <v>89</v>
      </c>
      <c r="E249" s="60" t="s">
        <v>521</v>
      </c>
      <c r="F249" s="5" t="s">
        <v>91</v>
      </c>
      <c r="G249" s="5" t="s">
        <v>92</v>
      </c>
      <c r="H249" s="5" t="s">
        <v>108</v>
      </c>
      <c r="I249" s="5" t="s">
        <v>305</v>
      </c>
      <c r="J249" s="61" t="s">
        <v>72</v>
      </c>
      <c r="N249" s="13"/>
      <c r="O249" s="39">
        <f>MIN(Lääkkeet[[#This Row],[Velvoite 1.1.2025 (pakkauksia)]],Lääkkeet[[#This Row],[Suurimman alitusluvan mukainen velvoite 
1.1.-30.6.2025 (pakkauksia)]],Lääkkeet[[#This Row],[Alin saldo 
1.1.-30.6.2025 (pakkauksia)]])*Lääkkeet[[#This Row],[Kirjanpitoarvo / pakkaus 1.1.2025
(EUR  ALV 0 %)]]</f>
        <v>0</v>
      </c>
      <c r="P249" s="15"/>
      <c r="Q249" s="12"/>
      <c r="R249" s="12"/>
      <c r="S249" s="12"/>
      <c r="T249" s="13"/>
      <c r="U249" s="39">
        <f>MIN(Lääkkeet[[#This Row],[Velvoite 1.7.2025 (pakkauksia)]],Lääkkeet[[#This Row],[Suurimman alitusluvan mukainen velvoite
1.7.-31.12.2025 (pakkauksia)]],Lääkkeet[[#This Row],[Alin saldo 
1.7.-31.12.2025 (pakkauksia)]])*Lääkkeet[[#This Row],[Kirjanpitoarvo / pakkaus 1.7.2025
(EUR  ALV 0 %)]]</f>
        <v>0</v>
      </c>
      <c r="W249" s="49" t="str" cm="1">
        <f t="array" ref="W249">IFERROR(_xlfn.IFS(Lääkkeet[[#This Row],[Sitoutunut pääoma 
1.1.-30.6.2025 (EUR)]]&gt;0,"Täytetyt",Lääkkeet[[#This Row],[Sitoutunut pääoma 
1.7.-31.12.2025 (EUR)]]&gt;0,"Täytetyt"),"")</f>
        <v/>
      </c>
      <c r="X249" s="49"/>
      <c r="Y249" s="5">
        <f>Hakulomake!$B$29</f>
        <v>0</v>
      </c>
    </row>
    <row r="250" spans="1:25" x14ac:dyDescent="0.25">
      <c r="A250" s="6" t="s">
        <v>59</v>
      </c>
      <c r="B250" s="5">
        <f>Hakulomake!$B$17</f>
        <v>0</v>
      </c>
      <c r="C250" s="61">
        <v>1</v>
      </c>
      <c r="D250" s="5" t="s">
        <v>188</v>
      </c>
      <c r="E250" s="60" t="s">
        <v>522</v>
      </c>
      <c r="F250" s="5" t="s">
        <v>190</v>
      </c>
      <c r="G250" s="5" t="s">
        <v>473</v>
      </c>
      <c r="H250" s="5" t="s">
        <v>173</v>
      </c>
      <c r="I250" s="5" t="s">
        <v>171</v>
      </c>
      <c r="J250" s="61">
        <v>24</v>
      </c>
      <c r="N250" s="13"/>
      <c r="O250" s="39">
        <f>MIN(Lääkkeet[[#This Row],[Velvoite 1.1.2025 (pakkauksia)]],Lääkkeet[[#This Row],[Suurimman alitusluvan mukainen velvoite 
1.1.-30.6.2025 (pakkauksia)]],Lääkkeet[[#This Row],[Alin saldo 
1.1.-30.6.2025 (pakkauksia)]])*Lääkkeet[[#This Row],[Kirjanpitoarvo / pakkaus 1.1.2025
(EUR  ALV 0 %)]]</f>
        <v>0</v>
      </c>
      <c r="P250" s="15"/>
      <c r="Q250" s="12"/>
      <c r="R250" s="12"/>
      <c r="S250" s="12"/>
      <c r="T250" s="13"/>
      <c r="U250" s="39">
        <f>MIN(Lääkkeet[[#This Row],[Velvoite 1.7.2025 (pakkauksia)]],Lääkkeet[[#This Row],[Suurimman alitusluvan mukainen velvoite
1.7.-31.12.2025 (pakkauksia)]],Lääkkeet[[#This Row],[Alin saldo 
1.7.-31.12.2025 (pakkauksia)]])*Lääkkeet[[#This Row],[Kirjanpitoarvo / pakkaus 1.7.2025
(EUR  ALV 0 %)]]</f>
        <v>0</v>
      </c>
      <c r="W250" s="49" t="str" cm="1">
        <f t="array" ref="W250">IFERROR(_xlfn.IFS(Lääkkeet[[#This Row],[Sitoutunut pääoma 
1.1.-30.6.2025 (EUR)]]&gt;0,"Täytetyt",Lääkkeet[[#This Row],[Sitoutunut pääoma 
1.7.-31.12.2025 (EUR)]]&gt;0,"Täytetyt"),"")</f>
        <v/>
      </c>
      <c r="X250" s="49"/>
      <c r="Y250" s="5">
        <f>Hakulomake!$B$29</f>
        <v>0</v>
      </c>
    </row>
    <row r="251" spans="1:25" x14ac:dyDescent="0.25">
      <c r="A251" s="6" t="s">
        <v>59</v>
      </c>
      <c r="B251" s="5">
        <f>Hakulomake!$B$17</f>
        <v>0</v>
      </c>
      <c r="C251" s="61">
        <v>1</v>
      </c>
      <c r="D251" s="5" t="s">
        <v>301</v>
      </c>
      <c r="E251" s="60" t="s">
        <v>523</v>
      </c>
      <c r="F251" s="5" t="s">
        <v>303</v>
      </c>
      <c r="G251" s="5" t="s">
        <v>304</v>
      </c>
      <c r="H251" s="5" t="s">
        <v>93</v>
      </c>
      <c r="I251" s="5" t="s">
        <v>524</v>
      </c>
      <c r="J251" s="61" t="s">
        <v>525</v>
      </c>
      <c r="N251" s="13"/>
      <c r="O251" s="39">
        <f>MIN(Lääkkeet[[#This Row],[Velvoite 1.1.2025 (pakkauksia)]],Lääkkeet[[#This Row],[Suurimman alitusluvan mukainen velvoite 
1.1.-30.6.2025 (pakkauksia)]],Lääkkeet[[#This Row],[Alin saldo 
1.1.-30.6.2025 (pakkauksia)]])*Lääkkeet[[#This Row],[Kirjanpitoarvo / pakkaus 1.1.2025
(EUR  ALV 0 %)]]</f>
        <v>0</v>
      </c>
      <c r="P251" s="15"/>
      <c r="Q251" s="12"/>
      <c r="R251" s="12"/>
      <c r="S251" s="12"/>
      <c r="T251" s="13"/>
      <c r="U251" s="39">
        <f>MIN(Lääkkeet[[#This Row],[Velvoite 1.7.2025 (pakkauksia)]],Lääkkeet[[#This Row],[Suurimman alitusluvan mukainen velvoite
1.7.-31.12.2025 (pakkauksia)]],Lääkkeet[[#This Row],[Alin saldo 
1.7.-31.12.2025 (pakkauksia)]])*Lääkkeet[[#This Row],[Kirjanpitoarvo / pakkaus 1.7.2025
(EUR  ALV 0 %)]]</f>
        <v>0</v>
      </c>
      <c r="W251" s="49" t="str" cm="1">
        <f t="array" ref="W251">IFERROR(_xlfn.IFS(Lääkkeet[[#This Row],[Sitoutunut pääoma 
1.1.-30.6.2025 (EUR)]]&gt;0,"Täytetyt",Lääkkeet[[#This Row],[Sitoutunut pääoma 
1.7.-31.12.2025 (EUR)]]&gt;0,"Täytetyt"),"")</f>
        <v/>
      </c>
      <c r="X251" s="49"/>
      <c r="Y251" s="5">
        <f>Hakulomake!$B$29</f>
        <v>0</v>
      </c>
    </row>
    <row r="252" spans="1:25" x14ac:dyDescent="0.25">
      <c r="A252" s="6" t="s">
        <v>59</v>
      </c>
      <c r="B252" s="5">
        <f>Hakulomake!$B$17</f>
        <v>0</v>
      </c>
      <c r="C252" s="61">
        <v>1</v>
      </c>
      <c r="D252" s="5" t="s">
        <v>334</v>
      </c>
      <c r="E252" s="60" t="s">
        <v>526</v>
      </c>
      <c r="F252" s="5" t="s">
        <v>336</v>
      </c>
      <c r="G252" s="5" t="s">
        <v>337</v>
      </c>
      <c r="H252" s="5" t="s">
        <v>173</v>
      </c>
      <c r="I252" s="5" t="s">
        <v>133</v>
      </c>
      <c r="J252" s="61">
        <v>10</v>
      </c>
      <c r="N252" s="13"/>
      <c r="O252" s="39">
        <f>MIN(Lääkkeet[[#This Row],[Velvoite 1.1.2025 (pakkauksia)]],Lääkkeet[[#This Row],[Suurimman alitusluvan mukainen velvoite 
1.1.-30.6.2025 (pakkauksia)]],Lääkkeet[[#This Row],[Alin saldo 
1.1.-30.6.2025 (pakkauksia)]])*Lääkkeet[[#This Row],[Kirjanpitoarvo / pakkaus 1.1.2025
(EUR  ALV 0 %)]]</f>
        <v>0</v>
      </c>
      <c r="P252" s="15"/>
      <c r="Q252" s="12"/>
      <c r="R252" s="12"/>
      <c r="S252" s="12"/>
      <c r="T252" s="13"/>
      <c r="U252" s="39">
        <f>MIN(Lääkkeet[[#This Row],[Velvoite 1.7.2025 (pakkauksia)]],Lääkkeet[[#This Row],[Suurimman alitusluvan mukainen velvoite
1.7.-31.12.2025 (pakkauksia)]],Lääkkeet[[#This Row],[Alin saldo 
1.7.-31.12.2025 (pakkauksia)]])*Lääkkeet[[#This Row],[Kirjanpitoarvo / pakkaus 1.7.2025
(EUR  ALV 0 %)]]</f>
        <v>0</v>
      </c>
      <c r="W252" s="49" t="str" cm="1">
        <f t="array" ref="W252">IFERROR(_xlfn.IFS(Lääkkeet[[#This Row],[Sitoutunut pääoma 
1.1.-30.6.2025 (EUR)]]&gt;0,"Täytetyt",Lääkkeet[[#This Row],[Sitoutunut pääoma 
1.7.-31.12.2025 (EUR)]]&gt;0,"Täytetyt"),"")</f>
        <v/>
      </c>
      <c r="X252" s="49"/>
      <c r="Y252" s="5">
        <f>Hakulomake!$B$29</f>
        <v>0</v>
      </c>
    </row>
    <row r="253" spans="1:25" x14ac:dyDescent="0.25">
      <c r="A253" s="6" t="s">
        <v>59</v>
      </c>
      <c r="B253" s="5">
        <f>Hakulomake!$B$17</f>
        <v>0</v>
      </c>
      <c r="C253" s="61">
        <v>1</v>
      </c>
      <c r="D253" s="5" t="s">
        <v>80</v>
      </c>
      <c r="E253" s="60" t="s">
        <v>527</v>
      </c>
      <c r="F253" s="5" t="s">
        <v>82</v>
      </c>
      <c r="G253" s="5" t="s">
        <v>351</v>
      </c>
      <c r="H253" s="5" t="s">
        <v>352</v>
      </c>
      <c r="I253" s="5" t="s">
        <v>353</v>
      </c>
      <c r="J253" s="61" t="s">
        <v>354</v>
      </c>
      <c r="N253" s="13"/>
      <c r="O253" s="39">
        <f>MIN(Lääkkeet[[#This Row],[Velvoite 1.1.2025 (pakkauksia)]],Lääkkeet[[#This Row],[Suurimman alitusluvan mukainen velvoite 
1.1.-30.6.2025 (pakkauksia)]],Lääkkeet[[#This Row],[Alin saldo 
1.1.-30.6.2025 (pakkauksia)]])*Lääkkeet[[#This Row],[Kirjanpitoarvo / pakkaus 1.1.2025
(EUR  ALV 0 %)]]</f>
        <v>0</v>
      </c>
      <c r="P253" s="15"/>
      <c r="Q253" s="12"/>
      <c r="R253" s="12"/>
      <c r="S253" s="12"/>
      <c r="T253" s="13"/>
      <c r="U253" s="39">
        <f>MIN(Lääkkeet[[#This Row],[Velvoite 1.7.2025 (pakkauksia)]],Lääkkeet[[#This Row],[Suurimman alitusluvan mukainen velvoite
1.7.-31.12.2025 (pakkauksia)]],Lääkkeet[[#This Row],[Alin saldo 
1.7.-31.12.2025 (pakkauksia)]])*Lääkkeet[[#This Row],[Kirjanpitoarvo / pakkaus 1.7.2025
(EUR  ALV 0 %)]]</f>
        <v>0</v>
      </c>
      <c r="W253" s="49" t="str" cm="1">
        <f t="array" ref="W253">IFERROR(_xlfn.IFS(Lääkkeet[[#This Row],[Sitoutunut pääoma 
1.1.-30.6.2025 (EUR)]]&gt;0,"Täytetyt",Lääkkeet[[#This Row],[Sitoutunut pääoma 
1.7.-31.12.2025 (EUR)]]&gt;0,"Täytetyt"),"")</f>
        <v/>
      </c>
      <c r="X253" s="49"/>
      <c r="Y253" s="5">
        <f>Hakulomake!$B$29</f>
        <v>0</v>
      </c>
    </row>
    <row r="254" spans="1:25" x14ac:dyDescent="0.25">
      <c r="A254" s="6" t="s">
        <v>59</v>
      </c>
      <c r="B254" s="5">
        <f>Hakulomake!$B$17</f>
        <v>0</v>
      </c>
      <c r="C254" s="61">
        <v>1</v>
      </c>
      <c r="D254" s="5" t="s">
        <v>188</v>
      </c>
      <c r="E254" s="60" t="s">
        <v>528</v>
      </c>
      <c r="F254" s="5" t="s">
        <v>190</v>
      </c>
      <c r="G254" s="5" t="s">
        <v>313</v>
      </c>
      <c r="H254" s="5" t="s">
        <v>132</v>
      </c>
      <c r="I254" s="5" t="s">
        <v>314</v>
      </c>
      <c r="J254" s="61">
        <v>20</v>
      </c>
      <c r="N254" s="13"/>
      <c r="O254" s="39">
        <f>MIN(Lääkkeet[[#This Row],[Velvoite 1.1.2025 (pakkauksia)]],Lääkkeet[[#This Row],[Suurimman alitusluvan mukainen velvoite 
1.1.-30.6.2025 (pakkauksia)]],Lääkkeet[[#This Row],[Alin saldo 
1.1.-30.6.2025 (pakkauksia)]])*Lääkkeet[[#This Row],[Kirjanpitoarvo / pakkaus 1.1.2025
(EUR  ALV 0 %)]]</f>
        <v>0</v>
      </c>
      <c r="P254" s="15"/>
      <c r="Q254" s="12"/>
      <c r="R254" s="12"/>
      <c r="S254" s="12"/>
      <c r="T254" s="13"/>
      <c r="U254" s="39">
        <f>MIN(Lääkkeet[[#This Row],[Velvoite 1.7.2025 (pakkauksia)]],Lääkkeet[[#This Row],[Suurimman alitusluvan mukainen velvoite
1.7.-31.12.2025 (pakkauksia)]],Lääkkeet[[#This Row],[Alin saldo 
1.7.-31.12.2025 (pakkauksia)]])*Lääkkeet[[#This Row],[Kirjanpitoarvo / pakkaus 1.7.2025
(EUR  ALV 0 %)]]</f>
        <v>0</v>
      </c>
      <c r="W254" s="49" t="str" cm="1">
        <f t="array" ref="W254">IFERROR(_xlfn.IFS(Lääkkeet[[#This Row],[Sitoutunut pääoma 
1.1.-30.6.2025 (EUR)]]&gt;0,"Täytetyt",Lääkkeet[[#This Row],[Sitoutunut pääoma 
1.7.-31.12.2025 (EUR)]]&gt;0,"Täytetyt"),"")</f>
        <v/>
      </c>
      <c r="X254" s="49"/>
      <c r="Y254" s="5">
        <f>Hakulomake!$B$29</f>
        <v>0</v>
      </c>
    </row>
    <row r="255" spans="1:25" x14ac:dyDescent="0.25">
      <c r="A255" s="6" t="s">
        <v>59</v>
      </c>
      <c r="B255" s="5">
        <f>Hakulomake!$B$17</f>
        <v>0</v>
      </c>
      <c r="C255" s="61">
        <v>1</v>
      </c>
      <c r="D255" s="5" t="s">
        <v>128</v>
      </c>
      <c r="E255" s="60" t="s">
        <v>529</v>
      </c>
      <c r="F255" s="5" t="s">
        <v>130</v>
      </c>
      <c r="G255" s="5" t="s">
        <v>131</v>
      </c>
      <c r="H255" s="5" t="s">
        <v>170</v>
      </c>
      <c r="I255" s="5" t="s">
        <v>133</v>
      </c>
      <c r="J255" s="61">
        <v>30</v>
      </c>
      <c r="N255" s="13"/>
      <c r="O255" s="39">
        <f>MIN(Lääkkeet[[#This Row],[Velvoite 1.1.2025 (pakkauksia)]],Lääkkeet[[#This Row],[Suurimman alitusluvan mukainen velvoite 
1.1.-30.6.2025 (pakkauksia)]],Lääkkeet[[#This Row],[Alin saldo 
1.1.-30.6.2025 (pakkauksia)]])*Lääkkeet[[#This Row],[Kirjanpitoarvo / pakkaus 1.1.2025
(EUR  ALV 0 %)]]</f>
        <v>0</v>
      </c>
      <c r="P255" s="15"/>
      <c r="Q255" s="12"/>
      <c r="R255" s="12"/>
      <c r="S255" s="12"/>
      <c r="T255" s="13"/>
      <c r="U255" s="39">
        <f>MIN(Lääkkeet[[#This Row],[Velvoite 1.7.2025 (pakkauksia)]],Lääkkeet[[#This Row],[Suurimman alitusluvan mukainen velvoite
1.7.-31.12.2025 (pakkauksia)]],Lääkkeet[[#This Row],[Alin saldo 
1.7.-31.12.2025 (pakkauksia)]])*Lääkkeet[[#This Row],[Kirjanpitoarvo / pakkaus 1.7.2025
(EUR  ALV 0 %)]]</f>
        <v>0</v>
      </c>
      <c r="W255" s="49" t="str" cm="1">
        <f t="array" ref="W255">IFERROR(_xlfn.IFS(Lääkkeet[[#This Row],[Sitoutunut pääoma 
1.1.-30.6.2025 (EUR)]]&gt;0,"Täytetyt",Lääkkeet[[#This Row],[Sitoutunut pääoma 
1.7.-31.12.2025 (EUR)]]&gt;0,"Täytetyt"),"")</f>
        <v/>
      </c>
      <c r="X255" s="49"/>
      <c r="Y255" s="5">
        <f>Hakulomake!$B$29</f>
        <v>0</v>
      </c>
    </row>
    <row r="256" spans="1:25" x14ac:dyDescent="0.25">
      <c r="A256" s="6" t="s">
        <v>59</v>
      </c>
      <c r="B256" s="5">
        <f>Hakulomake!$B$17</f>
        <v>0</v>
      </c>
      <c r="C256" s="61">
        <v>1</v>
      </c>
      <c r="D256" s="5" t="s">
        <v>128</v>
      </c>
      <c r="E256" s="60" t="s">
        <v>530</v>
      </c>
      <c r="F256" s="5" t="s">
        <v>130</v>
      </c>
      <c r="G256" s="5" t="s">
        <v>131</v>
      </c>
      <c r="H256" s="5" t="s">
        <v>170</v>
      </c>
      <c r="I256" s="5" t="s">
        <v>133</v>
      </c>
      <c r="J256" s="61">
        <v>100</v>
      </c>
      <c r="N256" s="13"/>
      <c r="O256" s="39">
        <f>MIN(Lääkkeet[[#This Row],[Velvoite 1.1.2025 (pakkauksia)]],Lääkkeet[[#This Row],[Suurimman alitusluvan mukainen velvoite 
1.1.-30.6.2025 (pakkauksia)]],Lääkkeet[[#This Row],[Alin saldo 
1.1.-30.6.2025 (pakkauksia)]])*Lääkkeet[[#This Row],[Kirjanpitoarvo / pakkaus 1.1.2025
(EUR  ALV 0 %)]]</f>
        <v>0</v>
      </c>
      <c r="P256" s="15"/>
      <c r="Q256" s="12"/>
      <c r="R256" s="12"/>
      <c r="S256" s="12"/>
      <c r="T256" s="13"/>
      <c r="U256" s="39">
        <f>MIN(Lääkkeet[[#This Row],[Velvoite 1.7.2025 (pakkauksia)]],Lääkkeet[[#This Row],[Suurimman alitusluvan mukainen velvoite
1.7.-31.12.2025 (pakkauksia)]],Lääkkeet[[#This Row],[Alin saldo 
1.7.-31.12.2025 (pakkauksia)]])*Lääkkeet[[#This Row],[Kirjanpitoarvo / pakkaus 1.7.2025
(EUR  ALV 0 %)]]</f>
        <v>0</v>
      </c>
      <c r="W256" s="49" t="str" cm="1">
        <f t="array" ref="W256">IFERROR(_xlfn.IFS(Lääkkeet[[#This Row],[Sitoutunut pääoma 
1.1.-30.6.2025 (EUR)]]&gt;0,"Täytetyt",Lääkkeet[[#This Row],[Sitoutunut pääoma 
1.7.-31.12.2025 (EUR)]]&gt;0,"Täytetyt"),"")</f>
        <v/>
      </c>
      <c r="X256" s="49"/>
      <c r="Y256" s="5">
        <f>Hakulomake!$B$29</f>
        <v>0</v>
      </c>
    </row>
    <row r="257" spans="1:25" x14ac:dyDescent="0.25">
      <c r="A257" s="6" t="s">
        <v>59</v>
      </c>
      <c r="B257" s="5">
        <f>Hakulomake!$B$17</f>
        <v>0</v>
      </c>
      <c r="C257" s="61">
        <v>1</v>
      </c>
      <c r="D257" s="5" t="s">
        <v>128</v>
      </c>
      <c r="E257" s="60" t="s">
        <v>531</v>
      </c>
      <c r="F257" s="5" t="s">
        <v>130</v>
      </c>
      <c r="G257" s="5" t="s">
        <v>131</v>
      </c>
      <c r="H257" s="5" t="s">
        <v>299</v>
      </c>
      <c r="I257" s="5" t="s">
        <v>133</v>
      </c>
      <c r="J257" s="61">
        <v>10</v>
      </c>
      <c r="N257" s="13"/>
      <c r="O257" s="39">
        <f>MIN(Lääkkeet[[#This Row],[Velvoite 1.1.2025 (pakkauksia)]],Lääkkeet[[#This Row],[Suurimman alitusluvan mukainen velvoite 
1.1.-30.6.2025 (pakkauksia)]],Lääkkeet[[#This Row],[Alin saldo 
1.1.-30.6.2025 (pakkauksia)]])*Lääkkeet[[#This Row],[Kirjanpitoarvo / pakkaus 1.1.2025
(EUR  ALV 0 %)]]</f>
        <v>0</v>
      </c>
      <c r="P257" s="15"/>
      <c r="Q257" s="12"/>
      <c r="R257" s="12"/>
      <c r="S257" s="12"/>
      <c r="T257" s="13"/>
      <c r="U257" s="39">
        <f>MIN(Lääkkeet[[#This Row],[Velvoite 1.7.2025 (pakkauksia)]],Lääkkeet[[#This Row],[Suurimman alitusluvan mukainen velvoite
1.7.-31.12.2025 (pakkauksia)]],Lääkkeet[[#This Row],[Alin saldo 
1.7.-31.12.2025 (pakkauksia)]])*Lääkkeet[[#This Row],[Kirjanpitoarvo / pakkaus 1.7.2025
(EUR  ALV 0 %)]]</f>
        <v>0</v>
      </c>
      <c r="W257" s="49" t="str" cm="1">
        <f t="array" ref="W257">IFERROR(_xlfn.IFS(Lääkkeet[[#This Row],[Sitoutunut pääoma 
1.1.-30.6.2025 (EUR)]]&gt;0,"Täytetyt",Lääkkeet[[#This Row],[Sitoutunut pääoma 
1.7.-31.12.2025 (EUR)]]&gt;0,"Täytetyt"),"")</f>
        <v/>
      </c>
      <c r="X257" s="49"/>
      <c r="Y257" s="5">
        <f>Hakulomake!$B$29</f>
        <v>0</v>
      </c>
    </row>
    <row r="258" spans="1:25" x14ac:dyDescent="0.25">
      <c r="A258" s="6" t="s">
        <v>59</v>
      </c>
      <c r="B258" s="5">
        <f>Hakulomake!$B$17</f>
        <v>0</v>
      </c>
      <c r="C258" s="61">
        <v>1</v>
      </c>
      <c r="D258" s="5" t="s">
        <v>128</v>
      </c>
      <c r="E258" s="60" t="s">
        <v>532</v>
      </c>
      <c r="F258" s="5" t="s">
        <v>130</v>
      </c>
      <c r="G258" s="5" t="s">
        <v>131</v>
      </c>
      <c r="H258" s="5" t="s">
        <v>299</v>
      </c>
      <c r="I258" s="5" t="s">
        <v>133</v>
      </c>
      <c r="J258" s="61">
        <v>100</v>
      </c>
      <c r="N258" s="13"/>
      <c r="O258" s="39">
        <f>MIN(Lääkkeet[[#This Row],[Velvoite 1.1.2025 (pakkauksia)]],Lääkkeet[[#This Row],[Suurimman alitusluvan mukainen velvoite 
1.1.-30.6.2025 (pakkauksia)]],Lääkkeet[[#This Row],[Alin saldo 
1.1.-30.6.2025 (pakkauksia)]])*Lääkkeet[[#This Row],[Kirjanpitoarvo / pakkaus 1.1.2025
(EUR  ALV 0 %)]]</f>
        <v>0</v>
      </c>
      <c r="P258" s="15"/>
      <c r="Q258" s="12"/>
      <c r="R258" s="12"/>
      <c r="S258" s="12"/>
      <c r="T258" s="13"/>
      <c r="U258" s="39">
        <f>MIN(Lääkkeet[[#This Row],[Velvoite 1.7.2025 (pakkauksia)]],Lääkkeet[[#This Row],[Suurimman alitusluvan mukainen velvoite
1.7.-31.12.2025 (pakkauksia)]],Lääkkeet[[#This Row],[Alin saldo 
1.7.-31.12.2025 (pakkauksia)]])*Lääkkeet[[#This Row],[Kirjanpitoarvo / pakkaus 1.7.2025
(EUR  ALV 0 %)]]</f>
        <v>0</v>
      </c>
      <c r="W258" s="49" t="str" cm="1">
        <f t="array" ref="W258">IFERROR(_xlfn.IFS(Lääkkeet[[#This Row],[Sitoutunut pääoma 
1.1.-30.6.2025 (EUR)]]&gt;0,"Täytetyt",Lääkkeet[[#This Row],[Sitoutunut pääoma 
1.7.-31.12.2025 (EUR)]]&gt;0,"Täytetyt"),"")</f>
        <v/>
      </c>
      <c r="X258" s="49"/>
      <c r="Y258" s="5">
        <f>Hakulomake!$B$29</f>
        <v>0</v>
      </c>
    </row>
    <row r="259" spans="1:25" x14ac:dyDescent="0.25">
      <c r="A259" s="6" t="s">
        <v>59</v>
      </c>
      <c r="B259" s="5">
        <f>Hakulomake!$B$17</f>
        <v>0</v>
      </c>
      <c r="C259" s="61">
        <v>1</v>
      </c>
      <c r="D259" s="5" t="s">
        <v>188</v>
      </c>
      <c r="E259" s="60" t="s">
        <v>533</v>
      </c>
      <c r="F259" s="5" t="s">
        <v>190</v>
      </c>
      <c r="G259" s="5" t="s">
        <v>313</v>
      </c>
      <c r="H259" s="5" t="s">
        <v>534</v>
      </c>
      <c r="I259" s="5" t="s">
        <v>109</v>
      </c>
      <c r="J259" s="61" t="s">
        <v>535</v>
      </c>
      <c r="N259" s="13"/>
      <c r="O259" s="39">
        <f>MIN(Lääkkeet[[#This Row],[Velvoite 1.1.2025 (pakkauksia)]],Lääkkeet[[#This Row],[Suurimman alitusluvan mukainen velvoite 
1.1.-30.6.2025 (pakkauksia)]],Lääkkeet[[#This Row],[Alin saldo 
1.1.-30.6.2025 (pakkauksia)]])*Lääkkeet[[#This Row],[Kirjanpitoarvo / pakkaus 1.1.2025
(EUR  ALV 0 %)]]</f>
        <v>0</v>
      </c>
      <c r="P259" s="15"/>
      <c r="Q259" s="12"/>
      <c r="R259" s="12"/>
      <c r="S259" s="12"/>
      <c r="T259" s="13"/>
      <c r="U259" s="39">
        <f>MIN(Lääkkeet[[#This Row],[Velvoite 1.7.2025 (pakkauksia)]],Lääkkeet[[#This Row],[Suurimman alitusluvan mukainen velvoite
1.7.-31.12.2025 (pakkauksia)]],Lääkkeet[[#This Row],[Alin saldo 
1.7.-31.12.2025 (pakkauksia)]])*Lääkkeet[[#This Row],[Kirjanpitoarvo / pakkaus 1.7.2025
(EUR  ALV 0 %)]]</f>
        <v>0</v>
      </c>
      <c r="W259" s="49" t="str" cm="1">
        <f t="array" ref="W259">IFERROR(_xlfn.IFS(Lääkkeet[[#This Row],[Sitoutunut pääoma 
1.1.-30.6.2025 (EUR)]]&gt;0,"Täytetyt",Lääkkeet[[#This Row],[Sitoutunut pääoma 
1.7.-31.12.2025 (EUR)]]&gt;0,"Täytetyt"),"")</f>
        <v/>
      </c>
      <c r="X259" s="49"/>
      <c r="Y259" s="5">
        <f>Hakulomake!$B$29</f>
        <v>0</v>
      </c>
    </row>
    <row r="260" spans="1:25" x14ac:dyDescent="0.25">
      <c r="A260" s="6" t="s">
        <v>59</v>
      </c>
      <c r="B260" s="5">
        <f>Hakulomake!$B$17</f>
        <v>0</v>
      </c>
      <c r="C260" s="61">
        <v>1</v>
      </c>
      <c r="D260" s="5" t="s">
        <v>188</v>
      </c>
      <c r="E260" s="60" t="s">
        <v>536</v>
      </c>
      <c r="F260" s="5" t="s">
        <v>190</v>
      </c>
      <c r="G260" s="5" t="s">
        <v>313</v>
      </c>
      <c r="H260" s="5" t="s">
        <v>173</v>
      </c>
      <c r="I260" s="5" t="s">
        <v>314</v>
      </c>
      <c r="J260" s="61">
        <v>24</v>
      </c>
      <c r="N260" s="13"/>
      <c r="O260" s="39">
        <f>MIN(Lääkkeet[[#This Row],[Velvoite 1.1.2025 (pakkauksia)]],Lääkkeet[[#This Row],[Suurimman alitusluvan mukainen velvoite 
1.1.-30.6.2025 (pakkauksia)]],Lääkkeet[[#This Row],[Alin saldo 
1.1.-30.6.2025 (pakkauksia)]])*Lääkkeet[[#This Row],[Kirjanpitoarvo / pakkaus 1.1.2025
(EUR  ALV 0 %)]]</f>
        <v>0</v>
      </c>
      <c r="P260" s="15"/>
      <c r="Q260" s="12"/>
      <c r="R260" s="12"/>
      <c r="S260" s="12"/>
      <c r="T260" s="13"/>
      <c r="U260" s="39">
        <f>MIN(Lääkkeet[[#This Row],[Velvoite 1.7.2025 (pakkauksia)]],Lääkkeet[[#This Row],[Suurimman alitusluvan mukainen velvoite
1.7.-31.12.2025 (pakkauksia)]],Lääkkeet[[#This Row],[Alin saldo 
1.7.-31.12.2025 (pakkauksia)]])*Lääkkeet[[#This Row],[Kirjanpitoarvo / pakkaus 1.7.2025
(EUR  ALV 0 %)]]</f>
        <v>0</v>
      </c>
      <c r="W260" s="49" t="str" cm="1">
        <f t="array" ref="W260">IFERROR(_xlfn.IFS(Lääkkeet[[#This Row],[Sitoutunut pääoma 
1.1.-30.6.2025 (EUR)]]&gt;0,"Täytetyt",Lääkkeet[[#This Row],[Sitoutunut pääoma 
1.7.-31.12.2025 (EUR)]]&gt;0,"Täytetyt"),"")</f>
        <v/>
      </c>
      <c r="X260" s="49"/>
      <c r="Y260" s="5">
        <f>Hakulomake!$B$29</f>
        <v>0</v>
      </c>
    </row>
    <row r="261" spans="1:25" x14ac:dyDescent="0.25">
      <c r="A261" s="6" t="s">
        <v>59</v>
      </c>
      <c r="B261" s="5">
        <f>Hakulomake!$B$17</f>
        <v>0</v>
      </c>
      <c r="C261" s="61">
        <v>1</v>
      </c>
      <c r="D261" s="5" t="s">
        <v>188</v>
      </c>
      <c r="F261" s="5" t="s">
        <v>190</v>
      </c>
      <c r="G261" s="5" t="s">
        <v>358</v>
      </c>
      <c r="H261" s="5" t="s">
        <v>132</v>
      </c>
      <c r="I261" s="5" t="s">
        <v>171</v>
      </c>
      <c r="J261" s="61">
        <v>20</v>
      </c>
      <c r="N261" s="13"/>
      <c r="O261" s="39">
        <f>MIN(Lääkkeet[[#This Row],[Velvoite 1.1.2025 (pakkauksia)]],Lääkkeet[[#This Row],[Suurimman alitusluvan mukainen velvoite 
1.1.-30.6.2025 (pakkauksia)]],Lääkkeet[[#This Row],[Alin saldo 
1.1.-30.6.2025 (pakkauksia)]])*Lääkkeet[[#This Row],[Kirjanpitoarvo / pakkaus 1.1.2025
(EUR  ALV 0 %)]]</f>
        <v>0</v>
      </c>
      <c r="P261" s="15"/>
      <c r="Q261" s="12"/>
      <c r="R261" s="12"/>
      <c r="S261" s="12"/>
      <c r="T261" s="13"/>
      <c r="U261" s="39">
        <f>MIN(Lääkkeet[[#This Row],[Velvoite 1.7.2025 (pakkauksia)]],Lääkkeet[[#This Row],[Suurimman alitusluvan mukainen velvoite
1.7.-31.12.2025 (pakkauksia)]],Lääkkeet[[#This Row],[Alin saldo 
1.7.-31.12.2025 (pakkauksia)]])*Lääkkeet[[#This Row],[Kirjanpitoarvo / pakkaus 1.7.2025
(EUR  ALV 0 %)]]</f>
        <v>0</v>
      </c>
      <c r="W261" s="49" t="str" cm="1">
        <f t="array" ref="W261">IFERROR(_xlfn.IFS(Lääkkeet[[#This Row],[Sitoutunut pääoma 
1.1.-30.6.2025 (EUR)]]&gt;0,"Täytetyt",Lääkkeet[[#This Row],[Sitoutunut pääoma 
1.7.-31.12.2025 (EUR)]]&gt;0,"Täytetyt"),"")</f>
        <v/>
      </c>
      <c r="X261" s="49"/>
      <c r="Y261" s="5">
        <f>Hakulomake!$B$29</f>
        <v>0</v>
      </c>
    </row>
    <row r="262" spans="1:25" x14ac:dyDescent="0.25">
      <c r="A262" s="6" t="s">
        <v>59</v>
      </c>
      <c r="B262" s="5">
        <f>Hakulomake!$B$17</f>
        <v>0</v>
      </c>
      <c r="C262" s="61">
        <v>2</v>
      </c>
      <c r="D262" s="5" t="s">
        <v>537</v>
      </c>
      <c r="E262" s="60" t="s">
        <v>2687</v>
      </c>
      <c r="F262" s="5" t="s">
        <v>538</v>
      </c>
      <c r="G262" s="5" t="s">
        <v>539</v>
      </c>
      <c r="I262" s="5" t="s">
        <v>540</v>
      </c>
      <c r="J262" s="61" t="s">
        <v>2688</v>
      </c>
      <c r="N262" s="13"/>
      <c r="O262" s="39">
        <f>MIN(Lääkkeet[[#This Row],[Velvoite 1.1.2025 (pakkauksia)]],Lääkkeet[[#This Row],[Suurimman alitusluvan mukainen velvoite 
1.1.-30.6.2025 (pakkauksia)]],Lääkkeet[[#This Row],[Alin saldo 
1.1.-30.6.2025 (pakkauksia)]])*Lääkkeet[[#This Row],[Kirjanpitoarvo / pakkaus 1.1.2025
(EUR  ALV 0 %)]]</f>
        <v>0</v>
      </c>
      <c r="P262" s="15"/>
      <c r="Q262" s="12"/>
      <c r="R262" s="12"/>
      <c r="S262" s="12"/>
      <c r="T262" s="13"/>
      <c r="U262" s="39">
        <f>MIN(Lääkkeet[[#This Row],[Velvoite 1.7.2025 (pakkauksia)]],Lääkkeet[[#This Row],[Suurimman alitusluvan mukainen velvoite
1.7.-31.12.2025 (pakkauksia)]],Lääkkeet[[#This Row],[Alin saldo 
1.7.-31.12.2025 (pakkauksia)]])*Lääkkeet[[#This Row],[Kirjanpitoarvo / pakkaus 1.7.2025
(EUR  ALV 0 %)]]</f>
        <v>0</v>
      </c>
      <c r="W262" s="49" t="str" cm="1">
        <f t="array" ref="W262">IFERROR(_xlfn.IFS(Lääkkeet[[#This Row],[Sitoutunut pääoma 
1.1.-30.6.2025 (EUR)]]&gt;0,"Täytetyt",Lääkkeet[[#This Row],[Sitoutunut pääoma 
1.7.-31.12.2025 (EUR)]]&gt;0,"Täytetyt"),"")</f>
        <v/>
      </c>
      <c r="X262" s="49"/>
      <c r="Y262" s="5">
        <f>Hakulomake!$B$29</f>
        <v>0</v>
      </c>
    </row>
    <row r="263" spans="1:25" x14ac:dyDescent="0.25">
      <c r="A263" s="6" t="s">
        <v>59</v>
      </c>
      <c r="B263" s="5">
        <f>Hakulomake!$B$17</f>
        <v>0</v>
      </c>
      <c r="C263" s="61">
        <v>2</v>
      </c>
      <c r="D263" s="5" t="s">
        <v>537</v>
      </c>
      <c r="E263" s="60" t="s">
        <v>541</v>
      </c>
      <c r="F263" s="5" t="s">
        <v>538</v>
      </c>
      <c r="G263" s="5" t="s">
        <v>539</v>
      </c>
      <c r="I263" s="5" t="s">
        <v>540</v>
      </c>
      <c r="J263" s="61" t="s">
        <v>542</v>
      </c>
      <c r="N263" s="13"/>
      <c r="O263" s="39">
        <f>MIN(Lääkkeet[[#This Row],[Velvoite 1.1.2025 (pakkauksia)]],Lääkkeet[[#This Row],[Suurimman alitusluvan mukainen velvoite 
1.1.-30.6.2025 (pakkauksia)]],Lääkkeet[[#This Row],[Alin saldo 
1.1.-30.6.2025 (pakkauksia)]])*Lääkkeet[[#This Row],[Kirjanpitoarvo / pakkaus 1.1.2025
(EUR  ALV 0 %)]]</f>
        <v>0</v>
      </c>
      <c r="P263" s="15"/>
      <c r="Q263" s="12"/>
      <c r="R263" s="12"/>
      <c r="S263" s="12"/>
      <c r="T263" s="13"/>
      <c r="U263" s="39">
        <f>MIN(Lääkkeet[[#This Row],[Velvoite 1.7.2025 (pakkauksia)]],Lääkkeet[[#This Row],[Suurimman alitusluvan mukainen velvoite
1.7.-31.12.2025 (pakkauksia)]],Lääkkeet[[#This Row],[Alin saldo 
1.7.-31.12.2025 (pakkauksia)]])*Lääkkeet[[#This Row],[Kirjanpitoarvo / pakkaus 1.7.2025
(EUR  ALV 0 %)]]</f>
        <v>0</v>
      </c>
      <c r="W263" s="49" t="str" cm="1">
        <f t="array" ref="W263">IFERROR(_xlfn.IFS(Lääkkeet[[#This Row],[Sitoutunut pääoma 
1.1.-30.6.2025 (EUR)]]&gt;0,"Täytetyt",Lääkkeet[[#This Row],[Sitoutunut pääoma 
1.7.-31.12.2025 (EUR)]]&gt;0,"Täytetyt"),"")</f>
        <v/>
      </c>
      <c r="X263" s="49"/>
      <c r="Y263" s="5">
        <f>Hakulomake!$B$29</f>
        <v>0</v>
      </c>
    </row>
    <row r="264" spans="1:25" x14ac:dyDescent="0.25">
      <c r="A264" s="6" t="s">
        <v>59</v>
      </c>
      <c r="B264" s="5">
        <f>Hakulomake!$B$17</f>
        <v>0</v>
      </c>
      <c r="C264" s="61">
        <v>2</v>
      </c>
      <c r="D264" s="5" t="s">
        <v>537</v>
      </c>
      <c r="E264" s="60" t="s">
        <v>543</v>
      </c>
      <c r="F264" s="5" t="s">
        <v>538</v>
      </c>
      <c r="G264" s="5" t="s">
        <v>544</v>
      </c>
      <c r="I264" s="5" t="s">
        <v>540</v>
      </c>
      <c r="J264" s="61" t="s">
        <v>545</v>
      </c>
      <c r="N264" s="13"/>
      <c r="O264" s="39">
        <f>MIN(Lääkkeet[[#This Row],[Velvoite 1.1.2025 (pakkauksia)]],Lääkkeet[[#This Row],[Suurimman alitusluvan mukainen velvoite 
1.1.-30.6.2025 (pakkauksia)]],Lääkkeet[[#This Row],[Alin saldo 
1.1.-30.6.2025 (pakkauksia)]])*Lääkkeet[[#This Row],[Kirjanpitoarvo / pakkaus 1.1.2025
(EUR  ALV 0 %)]]</f>
        <v>0</v>
      </c>
      <c r="P264" s="15"/>
      <c r="Q264" s="12"/>
      <c r="R264" s="12"/>
      <c r="S264" s="12"/>
      <c r="T264" s="13"/>
      <c r="U264" s="39">
        <f>MIN(Lääkkeet[[#This Row],[Velvoite 1.7.2025 (pakkauksia)]],Lääkkeet[[#This Row],[Suurimman alitusluvan mukainen velvoite
1.7.-31.12.2025 (pakkauksia)]],Lääkkeet[[#This Row],[Alin saldo 
1.7.-31.12.2025 (pakkauksia)]])*Lääkkeet[[#This Row],[Kirjanpitoarvo / pakkaus 1.7.2025
(EUR  ALV 0 %)]]</f>
        <v>0</v>
      </c>
      <c r="W264" s="49" t="str" cm="1">
        <f t="array" ref="W264">IFERROR(_xlfn.IFS(Lääkkeet[[#This Row],[Sitoutunut pääoma 
1.1.-30.6.2025 (EUR)]]&gt;0,"Täytetyt",Lääkkeet[[#This Row],[Sitoutunut pääoma 
1.7.-31.12.2025 (EUR)]]&gt;0,"Täytetyt"),"")</f>
        <v/>
      </c>
      <c r="X264" s="49"/>
      <c r="Y264" s="5">
        <f>Hakulomake!$B$29</f>
        <v>0</v>
      </c>
    </row>
    <row r="265" spans="1:25" x14ac:dyDescent="0.25">
      <c r="A265" s="6" t="s">
        <v>59</v>
      </c>
      <c r="B265" s="5">
        <f>Hakulomake!$B$17</f>
        <v>0</v>
      </c>
      <c r="C265" s="61">
        <v>2</v>
      </c>
      <c r="D265" s="5" t="s">
        <v>546</v>
      </c>
      <c r="E265" s="60" t="s">
        <v>547</v>
      </c>
      <c r="F265" s="5" t="s">
        <v>548</v>
      </c>
      <c r="G265" s="5" t="s">
        <v>549</v>
      </c>
      <c r="H265" s="5" t="s">
        <v>111</v>
      </c>
      <c r="I265" s="5" t="s">
        <v>197</v>
      </c>
      <c r="J265" s="61" t="s">
        <v>550</v>
      </c>
      <c r="N265" s="13"/>
      <c r="O265" s="39">
        <f>MIN(Lääkkeet[[#This Row],[Velvoite 1.1.2025 (pakkauksia)]],Lääkkeet[[#This Row],[Suurimman alitusluvan mukainen velvoite 
1.1.-30.6.2025 (pakkauksia)]],Lääkkeet[[#This Row],[Alin saldo 
1.1.-30.6.2025 (pakkauksia)]])*Lääkkeet[[#This Row],[Kirjanpitoarvo / pakkaus 1.1.2025
(EUR  ALV 0 %)]]</f>
        <v>0</v>
      </c>
      <c r="P265" s="15"/>
      <c r="Q265" s="12"/>
      <c r="R265" s="12"/>
      <c r="S265" s="12"/>
      <c r="T265" s="13"/>
      <c r="U265" s="39">
        <f>MIN(Lääkkeet[[#This Row],[Velvoite 1.7.2025 (pakkauksia)]],Lääkkeet[[#This Row],[Suurimman alitusluvan mukainen velvoite
1.7.-31.12.2025 (pakkauksia)]],Lääkkeet[[#This Row],[Alin saldo 
1.7.-31.12.2025 (pakkauksia)]])*Lääkkeet[[#This Row],[Kirjanpitoarvo / pakkaus 1.7.2025
(EUR  ALV 0 %)]]</f>
        <v>0</v>
      </c>
      <c r="W265" s="49" t="str" cm="1">
        <f t="array" ref="W265">IFERROR(_xlfn.IFS(Lääkkeet[[#This Row],[Sitoutunut pääoma 
1.1.-30.6.2025 (EUR)]]&gt;0,"Täytetyt",Lääkkeet[[#This Row],[Sitoutunut pääoma 
1.7.-31.12.2025 (EUR)]]&gt;0,"Täytetyt"),"")</f>
        <v/>
      </c>
      <c r="X265" s="49"/>
      <c r="Y265" s="5">
        <f>Hakulomake!$B$29</f>
        <v>0</v>
      </c>
    </row>
    <row r="266" spans="1:25" x14ac:dyDescent="0.25">
      <c r="A266" s="6" t="s">
        <v>59</v>
      </c>
      <c r="B266" s="5">
        <f>Hakulomake!$B$17</f>
        <v>0</v>
      </c>
      <c r="C266" s="61">
        <v>2</v>
      </c>
      <c r="D266" s="5" t="s">
        <v>551</v>
      </c>
      <c r="E266" s="60" t="s">
        <v>552</v>
      </c>
      <c r="F266" s="5" t="s">
        <v>553</v>
      </c>
      <c r="G266" s="5" t="s">
        <v>554</v>
      </c>
      <c r="I266" s="5" t="s">
        <v>206</v>
      </c>
      <c r="J266" s="61" t="s">
        <v>112</v>
      </c>
      <c r="N266" s="13"/>
      <c r="O266" s="39">
        <f>MIN(Lääkkeet[[#This Row],[Velvoite 1.1.2025 (pakkauksia)]],Lääkkeet[[#This Row],[Suurimman alitusluvan mukainen velvoite 
1.1.-30.6.2025 (pakkauksia)]],Lääkkeet[[#This Row],[Alin saldo 
1.1.-30.6.2025 (pakkauksia)]])*Lääkkeet[[#This Row],[Kirjanpitoarvo / pakkaus 1.1.2025
(EUR  ALV 0 %)]]</f>
        <v>0</v>
      </c>
      <c r="P266" s="15"/>
      <c r="Q266" s="12"/>
      <c r="R266" s="12"/>
      <c r="S266" s="12"/>
      <c r="T266" s="13"/>
      <c r="U266" s="39">
        <f>MIN(Lääkkeet[[#This Row],[Velvoite 1.7.2025 (pakkauksia)]],Lääkkeet[[#This Row],[Suurimman alitusluvan mukainen velvoite
1.7.-31.12.2025 (pakkauksia)]],Lääkkeet[[#This Row],[Alin saldo 
1.7.-31.12.2025 (pakkauksia)]])*Lääkkeet[[#This Row],[Kirjanpitoarvo / pakkaus 1.7.2025
(EUR  ALV 0 %)]]</f>
        <v>0</v>
      </c>
      <c r="W266" s="49" t="str" cm="1">
        <f t="array" ref="W266">IFERROR(_xlfn.IFS(Lääkkeet[[#This Row],[Sitoutunut pääoma 
1.1.-30.6.2025 (EUR)]]&gt;0,"Täytetyt",Lääkkeet[[#This Row],[Sitoutunut pääoma 
1.7.-31.12.2025 (EUR)]]&gt;0,"Täytetyt"),"")</f>
        <v/>
      </c>
      <c r="X266" s="49"/>
      <c r="Y266" s="5">
        <f>Hakulomake!$B$29</f>
        <v>0</v>
      </c>
    </row>
    <row r="267" spans="1:25" x14ac:dyDescent="0.25">
      <c r="A267" s="6" t="s">
        <v>59</v>
      </c>
      <c r="B267" s="5">
        <f>Hakulomake!$B$17</f>
        <v>0</v>
      </c>
      <c r="C267" s="61">
        <v>2</v>
      </c>
      <c r="D267" s="5" t="s">
        <v>555</v>
      </c>
      <c r="E267" s="60" t="s">
        <v>556</v>
      </c>
      <c r="F267" s="5" t="s">
        <v>557</v>
      </c>
      <c r="G267" s="5" t="s">
        <v>558</v>
      </c>
      <c r="I267" s="5" t="s">
        <v>197</v>
      </c>
      <c r="J267" s="61" t="s">
        <v>559</v>
      </c>
      <c r="N267" s="13"/>
      <c r="O267" s="39">
        <f>MIN(Lääkkeet[[#This Row],[Velvoite 1.1.2025 (pakkauksia)]],Lääkkeet[[#This Row],[Suurimman alitusluvan mukainen velvoite 
1.1.-30.6.2025 (pakkauksia)]],Lääkkeet[[#This Row],[Alin saldo 
1.1.-30.6.2025 (pakkauksia)]])*Lääkkeet[[#This Row],[Kirjanpitoarvo / pakkaus 1.1.2025
(EUR  ALV 0 %)]]</f>
        <v>0</v>
      </c>
      <c r="P267" s="15"/>
      <c r="Q267" s="12"/>
      <c r="R267" s="12"/>
      <c r="S267" s="12"/>
      <c r="T267" s="13"/>
      <c r="U267" s="39">
        <f>MIN(Lääkkeet[[#This Row],[Velvoite 1.7.2025 (pakkauksia)]],Lääkkeet[[#This Row],[Suurimman alitusluvan mukainen velvoite
1.7.-31.12.2025 (pakkauksia)]],Lääkkeet[[#This Row],[Alin saldo 
1.7.-31.12.2025 (pakkauksia)]])*Lääkkeet[[#This Row],[Kirjanpitoarvo / pakkaus 1.7.2025
(EUR  ALV 0 %)]]</f>
        <v>0</v>
      </c>
      <c r="W267" s="49" t="str" cm="1">
        <f t="array" ref="W267">IFERROR(_xlfn.IFS(Lääkkeet[[#This Row],[Sitoutunut pääoma 
1.1.-30.6.2025 (EUR)]]&gt;0,"Täytetyt",Lääkkeet[[#This Row],[Sitoutunut pääoma 
1.7.-31.12.2025 (EUR)]]&gt;0,"Täytetyt"),"")</f>
        <v/>
      </c>
      <c r="X267" s="49"/>
      <c r="Y267" s="5">
        <f>Hakulomake!$B$29</f>
        <v>0</v>
      </c>
    </row>
    <row r="268" spans="1:25" x14ac:dyDescent="0.25">
      <c r="A268" s="6" t="s">
        <v>59</v>
      </c>
      <c r="B268" s="5">
        <f>Hakulomake!$B$17</f>
        <v>0</v>
      </c>
      <c r="C268" s="61">
        <v>2</v>
      </c>
      <c r="D268" s="5" t="s">
        <v>555</v>
      </c>
      <c r="E268" s="60" t="s">
        <v>560</v>
      </c>
      <c r="F268" s="5" t="s">
        <v>557</v>
      </c>
      <c r="G268" s="5" t="s">
        <v>561</v>
      </c>
      <c r="I268" s="5" t="s">
        <v>197</v>
      </c>
      <c r="J268" s="61" t="s">
        <v>562</v>
      </c>
      <c r="N268" s="13"/>
      <c r="O268" s="39">
        <f>MIN(Lääkkeet[[#This Row],[Velvoite 1.1.2025 (pakkauksia)]],Lääkkeet[[#This Row],[Suurimman alitusluvan mukainen velvoite 
1.1.-30.6.2025 (pakkauksia)]],Lääkkeet[[#This Row],[Alin saldo 
1.1.-30.6.2025 (pakkauksia)]])*Lääkkeet[[#This Row],[Kirjanpitoarvo / pakkaus 1.1.2025
(EUR  ALV 0 %)]]</f>
        <v>0</v>
      </c>
      <c r="P268" s="15"/>
      <c r="Q268" s="12"/>
      <c r="R268" s="12"/>
      <c r="S268" s="12"/>
      <c r="T268" s="13"/>
      <c r="U268" s="39">
        <f>MIN(Lääkkeet[[#This Row],[Velvoite 1.7.2025 (pakkauksia)]],Lääkkeet[[#This Row],[Suurimman alitusluvan mukainen velvoite
1.7.-31.12.2025 (pakkauksia)]],Lääkkeet[[#This Row],[Alin saldo 
1.7.-31.12.2025 (pakkauksia)]])*Lääkkeet[[#This Row],[Kirjanpitoarvo / pakkaus 1.7.2025
(EUR  ALV 0 %)]]</f>
        <v>0</v>
      </c>
      <c r="W268" s="49" t="str" cm="1">
        <f t="array" ref="W268">IFERROR(_xlfn.IFS(Lääkkeet[[#This Row],[Sitoutunut pääoma 
1.1.-30.6.2025 (EUR)]]&gt;0,"Täytetyt",Lääkkeet[[#This Row],[Sitoutunut pääoma 
1.7.-31.12.2025 (EUR)]]&gt;0,"Täytetyt"),"")</f>
        <v/>
      </c>
      <c r="X268" s="49"/>
      <c r="Y268" s="5">
        <f>Hakulomake!$B$29</f>
        <v>0</v>
      </c>
    </row>
    <row r="269" spans="1:25" x14ac:dyDescent="0.25">
      <c r="A269" s="6" t="s">
        <v>59</v>
      </c>
      <c r="B269" s="5">
        <f>Hakulomake!$B$17</f>
        <v>0</v>
      </c>
      <c r="C269" s="61">
        <v>2</v>
      </c>
      <c r="D269" s="5" t="s">
        <v>555</v>
      </c>
      <c r="E269" s="60" t="s">
        <v>563</v>
      </c>
      <c r="F269" s="5" t="s">
        <v>557</v>
      </c>
      <c r="G269" s="5" t="s">
        <v>561</v>
      </c>
      <c r="I269" s="5" t="s">
        <v>197</v>
      </c>
      <c r="J269" s="61" t="s">
        <v>559</v>
      </c>
      <c r="N269" s="13"/>
      <c r="O269" s="39">
        <f>MIN(Lääkkeet[[#This Row],[Velvoite 1.1.2025 (pakkauksia)]],Lääkkeet[[#This Row],[Suurimman alitusluvan mukainen velvoite 
1.1.-30.6.2025 (pakkauksia)]],Lääkkeet[[#This Row],[Alin saldo 
1.1.-30.6.2025 (pakkauksia)]])*Lääkkeet[[#This Row],[Kirjanpitoarvo / pakkaus 1.1.2025
(EUR  ALV 0 %)]]</f>
        <v>0</v>
      </c>
      <c r="P269" s="15"/>
      <c r="Q269" s="12"/>
      <c r="R269" s="12"/>
      <c r="S269" s="12"/>
      <c r="T269" s="13"/>
      <c r="U269" s="39">
        <f>MIN(Lääkkeet[[#This Row],[Velvoite 1.7.2025 (pakkauksia)]],Lääkkeet[[#This Row],[Suurimman alitusluvan mukainen velvoite
1.7.-31.12.2025 (pakkauksia)]],Lääkkeet[[#This Row],[Alin saldo 
1.7.-31.12.2025 (pakkauksia)]])*Lääkkeet[[#This Row],[Kirjanpitoarvo / pakkaus 1.7.2025
(EUR  ALV 0 %)]]</f>
        <v>0</v>
      </c>
      <c r="W269" s="49" t="str" cm="1">
        <f t="array" ref="W269">IFERROR(_xlfn.IFS(Lääkkeet[[#This Row],[Sitoutunut pääoma 
1.1.-30.6.2025 (EUR)]]&gt;0,"Täytetyt",Lääkkeet[[#This Row],[Sitoutunut pääoma 
1.7.-31.12.2025 (EUR)]]&gt;0,"Täytetyt"),"")</f>
        <v/>
      </c>
      <c r="X269" s="49"/>
      <c r="Y269" s="5">
        <f>Hakulomake!$B$29</f>
        <v>0</v>
      </c>
    </row>
    <row r="270" spans="1:25" x14ac:dyDescent="0.25">
      <c r="A270" s="6" t="s">
        <v>59</v>
      </c>
      <c r="B270" s="5">
        <f>Hakulomake!$B$17</f>
        <v>0</v>
      </c>
      <c r="C270" s="61">
        <v>2</v>
      </c>
      <c r="D270" s="5" t="s">
        <v>537</v>
      </c>
      <c r="E270" s="60" t="s">
        <v>564</v>
      </c>
      <c r="F270" s="5" t="s">
        <v>538</v>
      </c>
      <c r="G270" s="5" t="s">
        <v>565</v>
      </c>
      <c r="I270" s="5" t="s">
        <v>197</v>
      </c>
      <c r="J270" s="61" t="s">
        <v>566</v>
      </c>
      <c r="N270" s="13"/>
      <c r="O270" s="39">
        <f>MIN(Lääkkeet[[#This Row],[Velvoite 1.1.2025 (pakkauksia)]],Lääkkeet[[#This Row],[Suurimman alitusluvan mukainen velvoite 
1.1.-30.6.2025 (pakkauksia)]],Lääkkeet[[#This Row],[Alin saldo 
1.1.-30.6.2025 (pakkauksia)]])*Lääkkeet[[#This Row],[Kirjanpitoarvo / pakkaus 1.1.2025
(EUR  ALV 0 %)]]</f>
        <v>0</v>
      </c>
      <c r="P270" s="15"/>
      <c r="Q270" s="12"/>
      <c r="R270" s="12"/>
      <c r="S270" s="12"/>
      <c r="T270" s="13"/>
      <c r="U270" s="39">
        <f>MIN(Lääkkeet[[#This Row],[Velvoite 1.7.2025 (pakkauksia)]],Lääkkeet[[#This Row],[Suurimman alitusluvan mukainen velvoite
1.7.-31.12.2025 (pakkauksia)]],Lääkkeet[[#This Row],[Alin saldo 
1.7.-31.12.2025 (pakkauksia)]])*Lääkkeet[[#This Row],[Kirjanpitoarvo / pakkaus 1.7.2025
(EUR  ALV 0 %)]]</f>
        <v>0</v>
      </c>
      <c r="W270" s="49" t="str" cm="1">
        <f t="array" ref="W270">IFERROR(_xlfn.IFS(Lääkkeet[[#This Row],[Sitoutunut pääoma 
1.1.-30.6.2025 (EUR)]]&gt;0,"Täytetyt",Lääkkeet[[#This Row],[Sitoutunut pääoma 
1.7.-31.12.2025 (EUR)]]&gt;0,"Täytetyt"),"")</f>
        <v/>
      </c>
      <c r="X270" s="49"/>
      <c r="Y270" s="5">
        <f>Hakulomake!$B$29</f>
        <v>0</v>
      </c>
    </row>
    <row r="271" spans="1:25" x14ac:dyDescent="0.25">
      <c r="A271" s="6" t="s">
        <v>59</v>
      </c>
      <c r="B271" s="5">
        <f>Hakulomake!$B$17</f>
        <v>0</v>
      </c>
      <c r="C271" s="61">
        <v>2</v>
      </c>
      <c r="D271" s="5" t="s">
        <v>537</v>
      </c>
      <c r="E271" s="60" t="s">
        <v>567</v>
      </c>
      <c r="F271" s="5" t="s">
        <v>538</v>
      </c>
      <c r="G271" s="5" t="s">
        <v>565</v>
      </c>
      <c r="I271" s="5" t="s">
        <v>197</v>
      </c>
      <c r="J271" s="61" t="s">
        <v>568</v>
      </c>
      <c r="N271" s="13"/>
      <c r="O271" s="39">
        <f>MIN(Lääkkeet[[#This Row],[Velvoite 1.1.2025 (pakkauksia)]],Lääkkeet[[#This Row],[Suurimman alitusluvan mukainen velvoite 
1.1.-30.6.2025 (pakkauksia)]],Lääkkeet[[#This Row],[Alin saldo 
1.1.-30.6.2025 (pakkauksia)]])*Lääkkeet[[#This Row],[Kirjanpitoarvo / pakkaus 1.1.2025
(EUR  ALV 0 %)]]</f>
        <v>0</v>
      </c>
      <c r="P271" s="15"/>
      <c r="Q271" s="12"/>
      <c r="R271" s="12"/>
      <c r="S271" s="12"/>
      <c r="T271" s="13"/>
      <c r="U271" s="39">
        <f>MIN(Lääkkeet[[#This Row],[Velvoite 1.7.2025 (pakkauksia)]],Lääkkeet[[#This Row],[Suurimman alitusluvan mukainen velvoite
1.7.-31.12.2025 (pakkauksia)]],Lääkkeet[[#This Row],[Alin saldo 
1.7.-31.12.2025 (pakkauksia)]])*Lääkkeet[[#This Row],[Kirjanpitoarvo / pakkaus 1.7.2025
(EUR  ALV 0 %)]]</f>
        <v>0</v>
      </c>
      <c r="W271" s="49" t="str" cm="1">
        <f t="array" ref="W271">IFERROR(_xlfn.IFS(Lääkkeet[[#This Row],[Sitoutunut pääoma 
1.1.-30.6.2025 (EUR)]]&gt;0,"Täytetyt",Lääkkeet[[#This Row],[Sitoutunut pääoma 
1.7.-31.12.2025 (EUR)]]&gt;0,"Täytetyt"),"")</f>
        <v/>
      </c>
      <c r="X271" s="49"/>
      <c r="Y271" s="5">
        <f>Hakulomake!$B$29</f>
        <v>0</v>
      </c>
    </row>
    <row r="272" spans="1:25" x14ac:dyDescent="0.25">
      <c r="A272" s="6" t="s">
        <v>59</v>
      </c>
      <c r="B272" s="5">
        <f>Hakulomake!$B$17</f>
        <v>0</v>
      </c>
      <c r="C272" s="61">
        <v>2</v>
      </c>
      <c r="D272" s="5" t="s">
        <v>537</v>
      </c>
      <c r="E272" s="60" t="s">
        <v>569</v>
      </c>
      <c r="F272" s="5" t="s">
        <v>538</v>
      </c>
      <c r="G272" s="5" t="s">
        <v>570</v>
      </c>
      <c r="I272" s="5" t="s">
        <v>197</v>
      </c>
      <c r="J272" s="61" t="s">
        <v>566</v>
      </c>
      <c r="N272" s="13"/>
      <c r="O272" s="39">
        <f>MIN(Lääkkeet[[#This Row],[Velvoite 1.1.2025 (pakkauksia)]],Lääkkeet[[#This Row],[Suurimman alitusluvan mukainen velvoite 
1.1.-30.6.2025 (pakkauksia)]],Lääkkeet[[#This Row],[Alin saldo 
1.1.-30.6.2025 (pakkauksia)]])*Lääkkeet[[#This Row],[Kirjanpitoarvo / pakkaus 1.1.2025
(EUR  ALV 0 %)]]</f>
        <v>0</v>
      </c>
      <c r="P272" s="15"/>
      <c r="Q272" s="12"/>
      <c r="R272" s="12"/>
      <c r="S272" s="12"/>
      <c r="T272" s="13"/>
      <c r="U272" s="39">
        <f>MIN(Lääkkeet[[#This Row],[Velvoite 1.7.2025 (pakkauksia)]],Lääkkeet[[#This Row],[Suurimman alitusluvan mukainen velvoite
1.7.-31.12.2025 (pakkauksia)]],Lääkkeet[[#This Row],[Alin saldo 
1.7.-31.12.2025 (pakkauksia)]])*Lääkkeet[[#This Row],[Kirjanpitoarvo / pakkaus 1.7.2025
(EUR  ALV 0 %)]]</f>
        <v>0</v>
      </c>
      <c r="W272" s="49" t="str" cm="1">
        <f t="array" ref="W272">IFERROR(_xlfn.IFS(Lääkkeet[[#This Row],[Sitoutunut pääoma 
1.1.-30.6.2025 (EUR)]]&gt;0,"Täytetyt",Lääkkeet[[#This Row],[Sitoutunut pääoma 
1.7.-31.12.2025 (EUR)]]&gt;0,"Täytetyt"),"")</f>
        <v/>
      </c>
      <c r="X272" s="49"/>
      <c r="Y272" s="5">
        <f>Hakulomake!$B$29</f>
        <v>0</v>
      </c>
    </row>
    <row r="273" spans="1:25" x14ac:dyDescent="0.25">
      <c r="A273" s="6" t="s">
        <v>59</v>
      </c>
      <c r="B273" s="5">
        <f>Hakulomake!$B$17</f>
        <v>0</v>
      </c>
      <c r="C273" s="61">
        <v>2</v>
      </c>
      <c r="D273" s="5" t="s">
        <v>537</v>
      </c>
      <c r="E273" s="60" t="s">
        <v>571</v>
      </c>
      <c r="F273" s="5" t="s">
        <v>538</v>
      </c>
      <c r="G273" s="5" t="s">
        <v>570</v>
      </c>
      <c r="I273" s="5" t="s">
        <v>197</v>
      </c>
      <c r="J273" s="61" t="s">
        <v>568</v>
      </c>
      <c r="N273" s="13"/>
      <c r="O273" s="39">
        <f>MIN(Lääkkeet[[#This Row],[Velvoite 1.1.2025 (pakkauksia)]],Lääkkeet[[#This Row],[Suurimman alitusluvan mukainen velvoite 
1.1.-30.6.2025 (pakkauksia)]],Lääkkeet[[#This Row],[Alin saldo 
1.1.-30.6.2025 (pakkauksia)]])*Lääkkeet[[#This Row],[Kirjanpitoarvo / pakkaus 1.1.2025
(EUR  ALV 0 %)]]</f>
        <v>0</v>
      </c>
      <c r="P273" s="15"/>
      <c r="Q273" s="12"/>
      <c r="R273" s="12"/>
      <c r="S273" s="12"/>
      <c r="T273" s="13"/>
      <c r="U273" s="39">
        <f>MIN(Lääkkeet[[#This Row],[Velvoite 1.7.2025 (pakkauksia)]],Lääkkeet[[#This Row],[Suurimman alitusluvan mukainen velvoite
1.7.-31.12.2025 (pakkauksia)]],Lääkkeet[[#This Row],[Alin saldo 
1.7.-31.12.2025 (pakkauksia)]])*Lääkkeet[[#This Row],[Kirjanpitoarvo / pakkaus 1.7.2025
(EUR  ALV 0 %)]]</f>
        <v>0</v>
      </c>
      <c r="W273" s="49" t="str" cm="1">
        <f t="array" ref="W273">IFERROR(_xlfn.IFS(Lääkkeet[[#This Row],[Sitoutunut pääoma 
1.1.-30.6.2025 (EUR)]]&gt;0,"Täytetyt",Lääkkeet[[#This Row],[Sitoutunut pääoma 
1.7.-31.12.2025 (EUR)]]&gt;0,"Täytetyt"),"")</f>
        <v/>
      </c>
      <c r="X273" s="49"/>
      <c r="Y273" s="5">
        <f>Hakulomake!$B$29</f>
        <v>0</v>
      </c>
    </row>
    <row r="274" spans="1:25" x14ac:dyDescent="0.25">
      <c r="A274" s="6" t="s">
        <v>59</v>
      </c>
      <c r="B274" s="5">
        <f>Hakulomake!$B$17</f>
        <v>0</v>
      </c>
      <c r="C274" s="61">
        <v>2</v>
      </c>
      <c r="D274" s="5" t="s">
        <v>546</v>
      </c>
      <c r="E274" s="60" t="s">
        <v>2689</v>
      </c>
      <c r="F274" s="5" t="s">
        <v>548</v>
      </c>
      <c r="G274" s="5" t="s">
        <v>572</v>
      </c>
      <c r="H274" s="5" t="s">
        <v>111</v>
      </c>
      <c r="I274" s="5" t="s">
        <v>197</v>
      </c>
      <c r="J274" s="61" t="s">
        <v>559</v>
      </c>
      <c r="N274" s="13"/>
      <c r="O274" s="39">
        <f>MIN(Lääkkeet[[#This Row],[Velvoite 1.1.2025 (pakkauksia)]],Lääkkeet[[#This Row],[Suurimman alitusluvan mukainen velvoite 
1.1.-30.6.2025 (pakkauksia)]],Lääkkeet[[#This Row],[Alin saldo 
1.1.-30.6.2025 (pakkauksia)]])*Lääkkeet[[#This Row],[Kirjanpitoarvo / pakkaus 1.1.2025
(EUR  ALV 0 %)]]</f>
        <v>0</v>
      </c>
      <c r="P274" s="15"/>
      <c r="Q274" s="12"/>
      <c r="R274" s="12"/>
      <c r="S274" s="12"/>
      <c r="T274" s="13"/>
      <c r="U274" s="39">
        <f>MIN(Lääkkeet[[#This Row],[Velvoite 1.7.2025 (pakkauksia)]],Lääkkeet[[#This Row],[Suurimman alitusluvan mukainen velvoite
1.7.-31.12.2025 (pakkauksia)]],Lääkkeet[[#This Row],[Alin saldo 
1.7.-31.12.2025 (pakkauksia)]])*Lääkkeet[[#This Row],[Kirjanpitoarvo / pakkaus 1.7.2025
(EUR  ALV 0 %)]]</f>
        <v>0</v>
      </c>
      <c r="W274" s="49" t="str" cm="1">
        <f t="array" ref="W274">IFERROR(_xlfn.IFS(Lääkkeet[[#This Row],[Sitoutunut pääoma 
1.1.-30.6.2025 (EUR)]]&gt;0,"Täytetyt",Lääkkeet[[#This Row],[Sitoutunut pääoma 
1.7.-31.12.2025 (EUR)]]&gt;0,"Täytetyt"),"")</f>
        <v/>
      </c>
      <c r="X274" s="49"/>
      <c r="Y274" s="5">
        <f>Hakulomake!$B$29</f>
        <v>0</v>
      </c>
    </row>
    <row r="275" spans="1:25" x14ac:dyDescent="0.25">
      <c r="A275" s="6" t="s">
        <v>59</v>
      </c>
      <c r="B275" s="5">
        <f>Hakulomake!$B$17</f>
        <v>0</v>
      </c>
      <c r="C275" s="61">
        <v>2</v>
      </c>
      <c r="D275" s="5" t="s">
        <v>546</v>
      </c>
      <c r="E275" s="60" t="s">
        <v>2690</v>
      </c>
      <c r="F275" s="5" t="s">
        <v>548</v>
      </c>
      <c r="G275" s="5" t="s">
        <v>572</v>
      </c>
      <c r="H275" s="5" t="s">
        <v>108</v>
      </c>
      <c r="I275" s="5" t="s">
        <v>197</v>
      </c>
      <c r="J275" s="61" t="s">
        <v>559</v>
      </c>
      <c r="N275" s="13"/>
      <c r="O275" s="39">
        <f>MIN(Lääkkeet[[#This Row],[Velvoite 1.1.2025 (pakkauksia)]],Lääkkeet[[#This Row],[Suurimman alitusluvan mukainen velvoite 
1.1.-30.6.2025 (pakkauksia)]],Lääkkeet[[#This Row],[Alin saldo 
1.1.-30.6.2025 (pakkauksia)]])*Lääkkeet[[#This Row],[Kirjanpitoarvo / pakkaus 1.1.2025
(EUR  ALV 0 %)]]</f>
        <v>0</v>
      </c>
      <c r="P275" s="15"/>
      <c r="Q275" s="12"/>
      <c r="R275" s="12"/>
      <c r="S275" s="12"/>
      <c r="T275" s="13"/>
      <c r="U275" s="39">
        <f>MIN(Lääkkeet[[#This Row],[Velvoite 1.7.2025 (pakkauksia)]],Lääkkeet[[#This Row],[Suurimman alitusluvan mukainen velvoite
1.7.-31.12.2025 (pakkauksia)]],Lääkkeet[[#This Row],[Alin saldo 
1.7.-31.12.2025 (pakkauksia)]])*Lääkkeet[[#This Row],[Kirjanpitoarvo / pakkaus 1.7.2025
(EUR  ALV 0 %)]]</f>
        <v>0</v>
      </c>
      <c r="W275" s="49" t="str" cm="1">
        <f t="array" ref="W275">IFERROR(_xlfn.IFS(Lääkkeet[[#This Row],[Sitoutunut pääoma 
1.1.-30.6.2025 (EUR)]]&gt;0,"Täytetyt",Lääkkeet[[#This Row],[Sitoutunut pääoma 
1.7.-31.12.2025 (EUR)]]&gt;0,"Täytetyt"),"")</f>
        <v/>
      </c>
      <c r="X275" s="49"/>
      <c r="Y275" s="5">
        <f>Hakulomake!$B$29</f>
        <v>0</v>
      </c>
    </row>
    <row r="276" spans="1:25" x14ac:dyDescent="0.25">
      <c r="A276" s="6" t="s">
        <v>59</v>
      </c>
      <c r="B276" s="5">
        <f>Hakulomake!$B$17</f>
        <v>0</v>
      </c>
      <c r="C276" s="61">
        <v>2</v>
      </c>
      <c r="D276" s="5" t="s">
        <v>555</v>
      </c>
      <c r="E276" s="60" t="s">
        <v>573</v>
      </c>
      <c r="F276" s="5" t="s">
        <v>557</v>
      </c>
      <c r="G276" s="5" t="s">
        <v>574</v>
      </c>
      <c r="H276" s="5" t="s">
        <v>575</v>
      </c>
      <c r="I276" s="5" t="s">
        <v>197</v>
      </c>
      <c r="J276" s="61" t="s">
        <v>559</v>
      </c>
      <c r="N276" s="13"/>
      <c r="O276" s="39">
        <f>MIN(Lääkkeet[[#This Row],[Velvoite 1.1.2025 (pakkauksia)]],Lääkkeet[[#This Row],[Suurimman alitusluvan mukainen velvoite 
1.1.-30.6.2025 (pakkauksia)]],Lääkkeet[[#This Row],[Alin saldo 
1.1.-30.6.2025 (pakkauksia)]])*Lääkkeet[[#This Row],[Kirjanpitoarvo / pakkaus 1.1.2025
(EUR  ALV 0 %)]]</f>
        <v>0</v>
      </c>
      <c r="P276" s="15"/>
      <c r="Q276" s="12"/>
      <c r="R276" s="12"/>
      <c r="S276" s="12"/>
      <c r="T276" s="13"/>
      <c r="U276" s="39">
        <f>MIN(Lääkkeet[[#This Row],[Velvoite 1.7.2025 (pakkauksia)]],Lääkkeet[[#This Row],[Suurimman alitusluvan mukainen velvoite
1.7.-31.12.2025 (pakkauksia)]],Lääkkeet[[#This Row],[Alin saldo 
1.7.-31.12.2025 (pakkauksia)]])*Lääkkeet[[#This Row],[Kirjanpitoarvo / pakkaus 1.7.2025
(EUR  ALV 0 %)]]</f>
        <v>0</v>
      </c>
      <c r="W276" s="49" t="str" cm="1">
        <f t="array" ref="W276">IFERROR(_xlfn.IFS(Lääkkeet[[#This Row],[Sitoutunut pääoma 
1.1.-30.6.2025 (EUR)]]&gt;0,"Täytetyt",Lääkkeet[[#This Row],[Sitoutunut pääoma 
1.7.-31.12.2025 (EUR)]]&gt;0,"Täytetyt"),"")</f>
        <v/>
      </c>
      <c r="X276" s="49"/>
      <c r="Y276" s="5">
        <f>Hakulomake!$B$29</f>
        <v>0</v>
      </c>
    </row>
    <row r="277" spans="1:25" x14ac:dyDescent="0.25">
      <c r="A277" s="6" t="s">
        <v>59</v>
      </c>
      <c r="B277" s="5">
        <f>Hakulomake!$B$17</f>
        <v>0</v>
      </c>
      <c r="C277" s="61">
        <v>2</v>
      </c>
      <c r="D277" s="5" t="s">
        <v>576</v>
      </c>
      <c r="E277" s="60" t="s">
        <v>577</v>
      </c>
      <c r="F277" s="5" t="s">
        <v>578</v>
      </c>
      <c r="G277" s="5" t="s">
        <v>579</v>
      </c>
      <c r="I277" s="5" t="s">
        <v>197</v>
      </c>
      <c r="J277" s="61" t="s">
        <v>559</v>
      </c>
      <c r="N277" s="13"/>
      <c r="O277" s="39">
        <f>MIN(Lääkkeet[[#This Row],[Velvoite 1.1.2025 (pakkauksia)]],Lääkkeet[[#This Row],[Suurimman alitusluvan mukainen velvoite 
1.1.-30.6.2025 (pakkauksia)]],Lääkkeet[[#This Row],[Alin saldo 
1.1.-30.6.2025 (pakkauksia)]])*Lääkkeet[[#This Row],[Kirjanpitoarvo / pakkaus 1.1.2025
(EUR  ALV 0 %)]]</f>
        <v>0</v>
      </c>
      <c r="P277" s="15"/>
      <c r="Q277" s="12"/>
      <c r="R277" s="12"/>
      <c r="S277" s="12"/>
      <c r="T277" s="13"/>
      <c r="U277" s="39">
        <f>MIN(Lääkkeet[[#This Row],[Velvoite 1.7.2025 (pakkauksia)]],Lääkkeet[[#This Row],[Suurimman alitusluvan mukainen velvoite
1.7.-31.12.2025 (pakkauksia)]],Lääkkeet[[#This Row],[Alin saldo 
1.7.-31.12.2025 (pakkauksia)]])*Lääkkeet[[#This Row],[Kirjanpitoarvo / pakkaus 1.7.2025
(EUR  ALV 0 %)]]</f>
        <v>0</v>
      </c>
      <c r="W277" s="49" t="str" cm="1">
        <f t="array" ref="W277">IFERROR(_xlfn.IFS(Lääkkeet[[#This Row],[Sitoutunut pääoma 
1.1.-30.6.2025 (EUR)]]&gt;0,"Täytetyt",Lääkkeet[[#This Row],[Sitoutunut pääoma 
1.7.-31.12.2025 (EUR)]]&gt;0,"Täytetyt"),"")</f>
        <v/>
      </c>
      <c r="X277" s="49"/>
      <c r="Y277" s="5">
        <f>Hakulomake!$B$29</f>
        <v>0</v>
      </c>
    </row>
    <row r="278" spans="1:25" x14ac:dyDescent="0.25">
      <c r="A278" s="6" t="s">
        <v>59</v>
      </c>
      <c r="B278" s="5">
        <f>Hakulomake!$B$17</f>
        <v>0</v>
      </c>
      <c r="C278" s="61">
        <v>2</v>
      </c>
      <c r="D278" s="5" t="s">
        <v>555</v>
      </c>
      <c r="E278" s="60" t="s">
        <v>580</v>
      </c>
      <c r="F278" s="5" t="s">
        <v>557</v>
      </c>
      <c r="G278" s="5" t="s">
        <v>581</v>
      </c>
      <c r="I278" s="5" t="s">
        <v>197</v>
      </c>
      <c r="J278" s="61" t="s">
        <v>559</v>
      </c>
      <c r="N278" s="13"/>
      <c r="O278" s="39">
        <f>MIN(Lääkkeet[[#This Row],[Velvoite 1.1.2025 (pakkauksia)]],Lääkkeet[[#This Row],[Suurimman alitusluvan mukainen velvoite 
1.1.-30.6.2025 (pakkauksia)]],Lääkkeet[[#This Row],[Alin saldo 
1.1.-30.6.2025 (pakkauksia)]])*Lääkkeet[[#This Row],[Kirjanpitoarvo / pakkaus 1.1.2025
(EUR  ALV 0 %)]]</f>
        <v>0</v>
      </c>
      <c r="P278" s="15"/>
      <c r="Q278" s="12"/>
      <c r="R278" s="12"/>
      <c r="S278" s="12"/>
      <c r="T278" s="13"/>
      <c r="U278" s="39">
        <f>MIN(Lääkkeet[[#This Row],[Velvoite 1.7.2025 (pakkauksia)]],Lääkkeet[[#This Row],[Suurimman alitusluvan mukainen velvoite
1.7.-31.12.2025 (pakkauksia)]],Lääkkeet[[#This Row],[Alin saldo 
1.7.-31.12.2025 (pakkauksia)]])*Lääkkeet[[#This Row],[Kirjanpitoarvo / pakkaus 1.7.2025
(EUR  ALV 0 %)]]</f>
        <v>0</v>
      </c>
      <c r="W278" s="49" t="str" cm="1">
        <f t="array" ref="W278">IFERROR(_xlfn.IFS(Lääkkeet[[#This Row],[Sitoutunut pääoma 
1.1.-30.6.2025 (EUR)]]&gt;0,"Täytetyt",Lääkkeet[[#This Row],[Sitoutunut pääoma 
1.7.-31.12.2025 (EUR)]]&gt;0,"Täytetyt"),"")</f>
        <v/>
      </c>
      <c r="X278" s="49"/>
      <c r="Y278" s="5">
        <f>Hakulomake!$B$29</f>
        <v>0</v>
      </c>
    </row>
    <row r="279" spans="1:25" x14ac:dyDescent="0.25">
      <c r="A279" s="6" t="s">
        <v>59</v>
      </c>
      <c r="B279" s="5">
        <f>Hakulomake!$B$17</f>
        <v>0</v>
      </c>
      <c r="C279" s="61">
        <v>2</v>
      </c>
      <c r="D279" s="5" t="s">
        <v>582</v>
      </c>
      <c r="E279" s="60" t="s">
        <v>2691</v>
      </c>
      <c r="F279" s="5" t="s">
        <v>583</v>
      </c>
      <c r="G279" s="5" t="s">
        <v>2692</v>
      </c>
      <c r="H279" s="5" t="s">
        <v>584</v>
      </c>
      <c r="I279" s="5" t="s">
        <v>197</v>
      </c>
      <c r="J279" s="61" t="s">
        <v>585</v>
      </c>
      <c r="N279" s="13"/>
      <c r="O279" s="39">
        <f>MIN(Lääkkeet[[#This Row],[Velvoite 1.1.2025 (pakkauksia)]],Lääkkeet[[#This Row],[Suurimman alitusluvan mukainen velvoite 
1.1.-30.6.2025 (pakkauksia)]],Lääkkeet[[#This Row],[Alin saldo 
1.1.-30.6.2025 (pakkauksia)]])*Lääkkeet[[#This Row],[Kirjanpitoarvo / pakkaus 1.1.2025
(EUR  ALV 0 %)]]</f>
        <v>0</v>
      </c>
      <c r="P279" s="15"/>
      <c r="Q279" s="12"/>
      <c r="R279" s="12"/>
      <c r="S279" s="12"/>
      <c r="T279" s="13"/>
      <c r="U279" s="39">
        <f>MIN(Lääkkeet[[#This Row],[Velvoite 1.7.2025 (pakkauksia)]],Lääkkeet[[#This Row],[Suurimman alitusluvan mukainen velvoite
1.7.-31.12.2025 (pakkauksia)]],Lääkkeet[[#This Row],[Alin saldo 
1.7.-31.12.2025 (pakkauksia)]])*Lääkkeet[[#This Row],[Kirjanpitoarvo / pakkaus 1.7.2025
(EUR  ALV 0 %)]]</f>
        <v>0</v>
      </c>
      <c r="W279" s="49" t="str" cm="1">
        <f t="array" ref="W279">IFERROR(_xlfn.IFS(Lääkkeet[[#This Row],[Sitoutunut pääoma 
1.1.-30.6.2025 (EUR)]]&gt;0,"Täytetyt",Lääkkeet[[#This Row],[Sitoutunut pääoma 
1.7.-31.12.2025 (EUR)]]&gt;0,"Täytetyt"),"")</f>
        <v/>
      </c>
      <c r="X279" s="49"/>
      <c r="Y279" s="5">
        <f>Hakulomake!$B$29</f>
        <v>0</v>
      </c>
    </row>
    <row r="280" spans="1:25" x14ac:dyDescent="0.25">
      <c r="A280" s="6" t="s">
        <v>59</v>
      </c>
      <c r="B280" s="5">
        <f>Hakulomake!$B$17</f>
        <v>0</v>
      </c>
      <c r="C280" s="61">
        <v>2</v>
      </c>
      <c r="D280" s="5" t="s">
        <v>555</v>
      </c>
      <c r="E280" s="60" t="s">
        <v>586</v>
      </c>
      <c r="F280" s="5" t="s">
        <v>557</v>
      </c>
      <c r="G280" s="5" t="s">
        <v>574</v>
      </c>
      <c r="H280" s="5" t="s">
        <v>575</v>
      </c>
      <c r="I280" s="5" t="s">
        <v>197</v>
      </c>
      <c r="J280" s="61" t="s">
        <v>587</v>
      </c>
      <c r="N280" s="13"/>
      <c r="O280" s="39">
        <f>MIN(Lääkkeet[[#This Row],[Velvoite 1.1.2025 (pakkauksia)]],Lääkkeet[[#This Row],[Suurimman alitusluvan mukainen velvoite 
1.1.-30.6.2025 (pakkauksia)]],Lääkkeet[[#This Row],[Alin saldo 
1.1.-30.6.2025 (pakkauksia)]])*Lääkkeet[[#This Row],[Kirjanpitoarvo / pakkaus 1.1.2025
(EUR  ALV 0 %)]]</f>
        <v>0</v>
      </c>
      <c r="P280" s="15"/>
      <c r="Q280" s="12"/>
      <c r="R280" s="12"/>
      <c r="S280" s="12"/>
      <c r="T280" s="13"/>
      <c r="U280" s="39">
        <f>MIN(Lääkkeet[[#This Row],[Velvoite 1.7.2025 (pakkauksia)]],Lääkkeet[[#This Row],[Suurimman alitusluvan mukainen velvoite
1.7.-31.12.2025 (pakkauksia)]],Lääkkeet[[#This Row],[Alin saldo 
1.7.-31.12.2025 (pakkauksia)]])*Lääkkeet[[#This Row],[Kirjanpitoarvo / pakkaus 1.7.2025
(EUR  ALV 0 %)]]</f>
        <v>0</v>
      </c>
      <c r="W280" s="49" t="str" cm="1">
        <f t="array" ref="W280">IFERROR(_xlfn.IFS(Lääkkeet[[#This Row],[Sitoutunut pääoma 
1.1.-30.6.2025 (EUR)]]&gt;0,"Täytetyt",Lääkkeet[[#This Row],[Sitoutunut pääoma 
1.7.-31.12.2025 (EUR)]]&gt;0,"Täytetyt"),"")</f>
        <v/>
      </c>
      <c r="X280" s="49"/>
      <c r="Y280" s="5">
        <f>Hakulomake!$B$29</f>
        <v>0</v>
      </c>
    </row>
    <row r="281" spans="1:25" x14ac:dyDescent="0.25">
      <c r="A281" s="6" t="s">
        <v>59</v>
      </c>
      <c r="B281" s="5">
        <f>Hakulomake!$B$17</f>
        <v>0</v>
      </c>
      <c r="C281" s="61">
        <v>2</v>
      </c>
      <c r="D281" s="5" t="s">
        <v>576</v>
      </c>
      <c r="E281" s="60" t="s">
        <v>588</v>
      </c>
      <c r="F281" s="5" t="s">
        <v>578</v>
      </c>
      <c r="G281" s="5" t="s">
        <v>589</v>
      </c>
      <c r="H281" s="5" t="s">
        <v>108</v>
      </c>
      <c r="I281" s="5" t="s">
        <v>197</v>
      </c>
      <c r="J281" s="61" t="s">
        <v>562</v>
      </c>
      <c r="N281" s="13"/>
      <c r="O281" s="39">
        <f>MIN(Lääkkeet[[#This Row],[Velvoite 1.1.2025 (pakkauksia)]],Lääkkeet[[#This Row],[Suurimman alitusluvan mukainen velvoite 
1.1.-30.6.2025 (pakkauksia)]],Lääkkeet[[#This Row],[Alin saldo 
1.1.-30.6.2025 (pakkauksia)]])*Lääkkeet[[#This Row],[Kirjanpitoarvo / pakkaus 1.1.2025
(EUR  ALV 0 %)]]</f>
        <v>0</v>
      </c>
      <c r="P281" s="15"/>
      <c r="Q281" s="12"/>
      <c r="R281" s="12"/>
      <c r="S281" s="12"/>
      <c r="T281" s="13"/>
      <c r="U281" s="39">
        <f>MIN(Lääkkeet[[#This Row],[Velvoite 1.7.2025 (pakkauksia)]],Lääkkeet[[#This Row],[Suurimman alitusluvan mukainen velvoite
1.7.-31.12.2025 (pakkauksia)]],Lääkkeet[[#This Row],[Alin saldo 
1.7.-31.12.2025 (pakkauksia)]])*Lääkkeet[[#This Row],[Kirjanpitoarvo / pakkaus 1.7.2025
(EUR  ALV 0 %)]]</f>
        <v>0</v>
      </c>
      <c r="W281" s="49" t="str" cm="1">
        <f t="array" ref="W281">IFERROR(_xlfn.IFS(Lääkkeet[[#This Row],[Sitoutunut pääoma 
1.1.-30.6.2025 (EUR)]]&gt;0,"Täytetyt",Lääkkeet[[#This Row],[Sitoutunut pääoma 
1.7.-31.12.2025 (EUR)]]&gt;0,"Täytetyt"),"")</f>
        <v/>
      </c>
      <c r="X281" s="49"/>
      <c r="Y281" s="5">
        <f>Hakulomake!$B$29</f>
        <v>0</v>
      </c>
    </row>
    <row r="282" spans="1:25" x14ac:dyDescent="0.25">
      <c r="A282" s="6" t="s">
        <v>59</v>
      </c>
      <c r="B282" s="5">
        <f>Hakulomake!$B$17</f>
        <v>0</v>
      </c>
      <c r="C282" s="61">
        <v>2</v>
      </c>
      <c r="D282" s="5" t="s">
        <v>576</v>
      </c>
      <c r="E282" s="60" t="s">
        <v>590</v>
      </c>
      <c r="F282" s="5" t="s">
        <v>578</v>
      </c>
      <c r="G282" s="5" t="s">
        <v>589</v>
      </c>
      <c r="H282" s="5" t="s">
        <v>108</v>
      </c>
      <c r="I282" s="5" t="s">
        <v>197</v>
      </c>
      <c r="J282" s="61" t="s">
        <v>559</v>
      </c>
      <c r="N282" s="13"/>
      <c r="O282" s="39">
        <f>MIN(Lääkkeet[[#This Row],[Velvoite 1.1.2025 (pakkauksia)]],Lääkkeet[[#This Row],[Suurimman alitusluvan mukainen velvoite 
1.1.-30.6.2025 (pakkauksia)]],Lääkkeet[[#This Row],[Alin saldo 
1.1.-30.6.2025 (pakkauksia)]])*Lääkkeet[[#This Row],[Kirjanpitoarvo / pakkaus 1.1.2025
(EUR  ALV 0 %)]]</f>
        <v>0</v>
      </c>
      <c r="P282" s="15"/>
      <c r="Q282" s="12"/>
      <c r="R282" s="12"/>
      <c r="S282" s="12"/>
      <c r="T282" s="13"/>
      <c r="U282" s="39">
        <f>MIN(Lääkkeet[[#This Row],[Velvoite 1.7.2025 (pakkauksia)]],Lääkkeet[[#This Row],[Suurimman alitusluvan mukainen velvoite
1.7.-31.12.2025 (pakkauksia)]],Lääkkeet[[#This Row],[Alin saldo 
1.7.-31.12.2025 (pakkauksia)]])*Lääkkeet[[#This Row],[Kirjanpitoarvo / pakkaus 1.7.2025
(EUR  ALV 0 %)]]</f>
        <v>0</v>
      </c>
      <c r="W282" s="49" t="str" cm="1">
        <f t="array" ref="W282">IFERROR(_xlfn.IFS(Lääkkeet[[#This Row],[Sitoutunut pääoma 
1.1.-30.6.2025 (EUR)]]&gt;0,"Täytetyt",Lääkkeet[[#This Row],[Sitoutunut pääoma 
1.7.-31.12.2025 (EUR)]]&gt;0,"Täytetyt"),"")</f>
        <v/>
      </c>
      <c r="X282" s="49"/>
      <c r="Y282" s="5">
        <f>Hakulomake!$B$29</f>
        <v>0</v>
      </c>
    </row>
    <row r="283" spans="1:25" x14ac:dyDescent="0.25">
      <c r="A283" s="6" t="s">
        <v>59</v>
      </c>
      <c r="B283" s="5">
        <f>Hakulomake!$B$17</f>
        <v>0</v>
      </c>
      <c r="C283" s="61">
        <v>2</v>
      </c>
      <c r="D283" s="5" t="s">
        <v>582</v>
      </c>
      <c r="E283" s="60" t="s">
        <v>591</v>
      </c>
      <c r="F283" s="5" t="s">
        <v>583</v>
      </c>
      <c r="G283" s="5" t="s">
        <v>592</v>
      </c>
      <c r="H283" s="5" t="s">
        <v>593</v>
      </c>
      <c r="I283" s="5" t="s">
        <v>197</v>
      </c>
      <c r="J283" s="61" t="s">
        <v>594</v>
      </c>
      <c r="N283" s="13"/>
      <c r="O283" s="39">
        <f>MIN(Lääkkeet[[#This Row],[Velvoite 1.1.2025 (pakkauksia)]],Lääkkeet[[#This Row],[Suurimman alitusluvan mukainen velvoite 
1.1.-30.6.2025 (pakkauksia)]],Lääkkeet[[#This Row],[Alin saldo 
1.1.-30.6.2025 (pakkauksia)]])*Lääkkeet[[#This Row],[Kirjanpitoarvo / pakkaus 1.1.2025
(EUR  ALV 0 %)]]</f>
        <v>0</v>
      </c>
      <c r="P283" s="15"/>
      <c r="Q283" s="12"/>
      <c r="R283" s="12"/>
      <c r="S283" s="12"/>
      <c r="T283" s="13"/>
      <c r="U283" s="39">
        <f>MIN(Lääkkeet[[#This Row],[Velvoite 1.7.2025 (pakkauksia)]],Lääkkeet[[#This Row],[Suurimman alitusluvan mukainen velvoite
1.7.-31.12.2025 (pakkauksia)]],Lääkkeet[[#This Row],[Alin saldo 
1.7.-31.12.2025 (pakkauksia)]])*Lääkkeet[[#This Row],[Kirjanpitoarvo / pakkaus 1.7.2025
(EUR  ALV 0 %)]]</f>
        <v>0</v>
      </c>
      <c r="W283" s="49" t="str" cm="1">
        <f t="array" ref="W283">IFERROR(_xlfn.IFS(Lääkkeet[[#This Row],[Sitoutunut pääoma 
1.1.-30.6.2025 (EUR)]]&gt;0,"Täytetyt",Lääkkeet[[#This Row],[Sitoutunut pääoma 
1.7.-31.12.2025 (EUR)]]&gt;0,"Täytetyt"),"")</f>
        <v/>
      </c>
      <c r="X283" s="49"/>
      <c r="Y283" s="5">
        <f>Hakulomake!$B$29</f>
        <v>0</v>
      </c>
    </row>
    <row r="284" spans="1:25" x14ac:dyDescent="0.25">
      <c r="A284" s="6" t="s">
        <v>59</v>
      </c>
      <c r="B284" s="5">
        <f>Hakulomake!$B$17</f>
        <v>0</v>
      </c>
      <c r="C284" s="61">
        <v>2</v>
      </c>
      <c r="D284" s="5" t="s">
        <v>537</v>
      </c>
      <c r="E284" s="60" t="s">
        <v>595</v>
      </c>
      <c r="F284" s="5" t="s">
        <v>538</v>
      </c>
      <c r="G284" s="5" t="s">
        <v>539</v>
      </c>
      <c r="I284" s="5" t="s">
        <v>540</v>
      </c>
      <c r="J284" s="61" t="s">
        <v>596</v>
      </c>
      <c r="N284" s="13"/>
      <c r="O284" s="39">
        <f>MIN(Lääkkeet[[#This Row],[Velvoite 1.1.2025 (pakkauksia)]],Lääkkeet[[#This Row],[Suurimman alitusluvan mukainen velvoite 
1.1.-30.6.2025 (pakkauksia)]],Lääkkeet[[#This Row],[Alin saldo 
1.1.-30.6.2025 (pakkauksia)]])*Lääkkeet[[#This Row],[Kirjanpitoarvo / pakkaus 1.1.2025
(EUR  ALV 0 %)]]</f>
        <v>0</v>
      </c>
      <c r="P284" s="15"/>
      <c r="Q284" s="12"/>
      <c r="R284" s="12"/>
      <c r="S284" s="12"/>
      <c r="T284" s="13"/>
      <c r="U284" s="39">
        <f>MIN(Lääkkeet[[#This Row],[Velvoite 1.7.2025 (pakkauksia)]],Lääkkeet[[#This Row],[Suurimman alitusluvan mukainen velvoite
1.7.-31.12.2025 (pakkauksia)]],Lääkkeet[[#This Row],[Alin saldo 
1.7.-31.12.2025 (pakkauksia)]])*Lääkkeet[[#This Row],[Kirjanpitoarvo / pakkaus 1.7.2025
(EUR  ALV 0 %)]]</f>
        <v>0</v>
      </c>
      <c r="W284" s="49" t="str" cm="1">
        <f t="array" ref="W284">IFERROR(_xlfn.IFS(Lääkkeet[[#This Row],[Sitoutunut pääoma 
1.1.-30.6.2025 (EUR)]]&gt;0,"Täytetyt",Lääkkeet[[#This Row],[Sitoutunut pääoma 
1.7.-31.12.2025 (EUR)]]&gt;0,"Täytetyt"),"")</f>
        <v/>
      </c>
      <c r="X284" s="49"/>
      <c r="Y284" s="5">
        <f>Hakulomake!$B$29</f>
        <v>0</v>
      </c>
    </row>
    <row r="285" spans="1:25" x14ac:dyDescent="0.25">
      <c r="A285" s="6" t="s">
        <v>59</v>
      </c>
      <c r="B285" s="5">
        <f>Hakulomake!$B$17</f>
        <v>0</v>
      </c>
      <c r="C285" s="61">
        <v>2</v>
      </c>
      <c r="D285" s="5" t="s">
        <v>537</v>
      </c>
      <c r="E285" s="60" t="s">
        <v>2693</v>
      </c>
      <c r="F285" s="5" t="s">
        <v>538</v>
      </c>
      <c r="G285" s="5" t="s">
        <v>539</v>
      </c>
      <c r="I285" s="5" t="s">
        <v>540</v>
      </c>
      <c r="J285" s="61" t="s">
        <v>2694</v>
      </c>
      <c r="N285" s="13"/>
      <c r="O285" s="39">
        <f>MIN(Lääkkeet[[#This Row],[Velvoite 1.1.2025 (pakkauksia)]],Lääkkeet[[#This Row],[Suurimman alitusluvan mukainen velvoite 
1.1.-30.6.2025 (pakkauksia)]],Lääkkeet[[#This Row],[Alin saldo 
1.1.-30.6.2025 (pakkauksia)]])*Lääkkeet[[#This Row],[Kirjanpitoarvo / pakkaus 1.1.2025
(EUR  ALV 0 %)]]</f>
        <v>0</v>
      </c>
      <c r="P285" s="15"/>
      <c r="Q285" s="12"/>
      <c r="R285" s="12"/>
      <c r="S285" s="12"/>
      <c r="T285" s="13"/>
      <c r="U285" s="39">
        <f>MIN(Lääkkeet[[#This Row],[Velvoite 1.7.2025 (pakkauksia)]],Lääkkeet[[#This Row],[Suurimman alitusluvan mukainen velvoite
1.7.-31.12.2025 (pakkauksia)]],Lääkkeet[[#This Row],[Alin saldo 
1.7.-31.12.2025 (pakkauksia)]])*Lääkkeet[[#This Row],[Kirjanpitoarvo / pakkaus 1.7.2025
(EUR  ALV 0 %)]]</f>
        <v>0</v>
      </c>
      <c r="W285" s="49" t="str" cm="1">
        <f t="array" ref="W285">IFERROR(_xlfn.IFS(Lääkkeet[[#This Row],[Sitoutunut pääoma 
1.1.-30.6.2025 (EUR)]]&gt;0,"Täytetyt",Lääkkeet[[#This Row],[Sitoutunut pääoma 
1.7.-31.12.2025 (EUR)]]&gt;0,"Täytetyt"),"")</f>
        <v/>
      </c>
      <c r="X285" s="49"/>
      <c r="Y285" s="5">
        <f>Hakulomake!$B$29</f>
        <v>0</v>
      </c>
    </row>
    <row r="286" spans="1:25" x14ac:dyDescent="0.25">
      <c r="A286" s="6" t="s">
        <v>59</v>
      </c>
      <c r="B286" s="5">
        <f>Hakulomake!$B$17</f>
        <v>0</v>
      </c>
      <c r="C286" s="61">
        <v>2</v>
      </c>
      <c r="D286" s="5" t="s">
        <v>537</v>
      </c>
      <c r="E286" s="60" t="s">
        <v>597</v>
      </c>
      <c r="F286" s="5" t="s">
        <v>538</v>
      </c>
      <c r="G286" s="5" t="s">
        <v>544</v>
      </c>
      <c r="I286" s="5" t="s">
        <v>540</v>
      </c>
      <c r="J286" s="61" t="s">
        <v>598</v>
      </c>
      <c r="N286" s="13"/>
      <c r="O286" s="39">
        <f>MIN(Lääkkeet[[#This Row],[Velvoite 1.1.2025 (pakkauksia)]],Lääkkeet[[#This Row],[Suurimman alitusluvan mukainen velvoite 
1.1.-30.6.2025 (pakkauksia)]],Lääkkeet[[#This Row],[Alin saldo 
1.1.-30.6.2025 (pakkauksia)]])*Lääkkeet[[#This Row],[Kirjanpitoarvo / pakkaus 1.1.2025
(EUR  ALV 0 %)]]</f>
        <v>0</v>
      </c>
      <c r="P286" s="15"/>
      <c r="Q286" s="12"/>
      <c r="R286" s="12"/>
      <c r="S286" s="12"/>
      <c r="T286" s="13"/>
      <c r="U286" s="39">
        <f>MIN(Lääkkeet[[#This Row],[Velvoite 1.7.2025 (pakkauksia)]],Lääkkeet[[#This Row],[Suurimman alitusluvan mukainen velvoite
1.7.-31.12.2025 (pakkauksia)]],Lääkkeet[[#This Row],[Alin saldo 
1.7.-31.12.2025 (pakkauksia)]])*Lääkkeet[[#This Row],[Kirjanpitoarvo / pakkaus 1.7.2025
(EUR  ALV 0 %)]]</f>
        <v>0</v>
      </c>
      <c r="W286" s="49" t="str" cm="1">
        <f t="array" ref="W286">IFERROR(_xlfn.IFS(Lääkkeet[[#This Row],[Sitoutunut pääoma 
1.1.-30.6.2025 (EUR)]]&gt;0,"Täytetyt",Lääkkeet[[#This Row],[Sitoutunut pääoma 
1.7.-31.12.2025 (EUR)]]&gt;0,"Täytetyt"),"")</f>
        <v/>
      </c>
      <c r="X286" s="49"/>
      <c r="Y286" s="5">
        <f>Hakulomake!$B$29</f>
        <v>0</v>
      </c>
    </row>
    <row r="287" spans="1:25" x14ac:dyDescent="0.25">
      <c r="A287" s="6" t="s">
        <v>59</v>
      </c>
      <c r="B287" s="5">
        <f>Hakulomake!$B$17</f>
        <v>0</v>
      </c>
      <c r="C287" s="61">
        <v>2</v>
      </c>
      <c r="D287" s="5" t="s">
        <v>582</v>
      </c>
      <c r="E287" s="60" t="s">
        <v>599</v>
      </c>
      <c r="F287" s="5" t="s">
        <v>583</v>
      </c>
      <c r="G287" s="5" t="s">
        <v>600</v>
      </c>
      <c r="H287" s="5" t="s">
        <v>601</v>
      </c>
      <c r="I287" s="5" t="s">
        <v>197</v>
      </c>
      <c r="J287" s="61" t="s">
        <v>112</v>
      </c>
      <c r="N287" s="13"/>
      <c r="O287" s="39">
        <f>MIN(Lääkkeet[[#This Row],[Velvoite 1.1.2025 (pakkauksia)]],Lääkkeet[[#This Row],[Suurimman alitusluvan mukainen velvoite 
1.1.-30.6.2025 (pakkauksia)]],Lääkkeet[[#This Row],[Alin saldo 
1.1.-30.6.2025 (pakkauksia)]])*Lääkkeet[[#This Row],[Kirjanpitoarvo / pakkaus 1.1.2025
(EUR  ALV 0 %)]]</f>
        <v>0</v>
      </c>
      <c r="P287" s="15"/>
      <c r="Q287" s="12"/>
      <c r="R287" s="12"/>
      <c r="S287" s="12"/>
      <c r="T287" s="13"/>
      <c r="U287" s="39">
        <f>MIN(Lääkkeet[[#This Row],[Velvoite 1.7.2025 (pakkauksia)]],Lääkkeet[[#This Row],[Suurimman alitusluvan mukainen velvoite
1.7.-31.12.2025 (pakkauksia)]],Lääkkeet[[#This Row],[Alin saldo 
1.7.-31.12.2025 (pakkauksia)]])*Lääkkeet[[#This Row],[Kirjanpitoarvo / pakkaus 1.7.2025
(EUR  ALV 0 %)]]</f>
        <v>0</v>
      </c>
      <c r="W287" s="49" t="str" cm="1">
        <f t="array" ref="W287">IFERROR(_xlfn.IFS(Lääkkeet[[#This Row],[Sitoutunut pääoma 
1.1.-30.6.2025 (EUR)]]&gt;0,"Täytetyt",Lääkkeet[[#This Row],[Sitoutunut pääoma 
1.7.-31.12.2025 (EUR)]]&gt;0,"Täytetyt"),"")</f>
        <v/>
      </c>
      <c r="X287" s="49"/>
      <c r="Y287" s="5">
        <f>Hakulomake!$B$29</f>
        <v>0</v>
      </c>
    </row>
    <row r="288" spans="1:25" x14ac:dyDescent="0.25">
      <c r="A288" s="6" t="s">
        <v>59</v>
      </c>
      <c r="B288" s="5">
        <f>Hakulomake!$B$17</f>
        <v>0</v>
      </c>
      <c r="C288" s="61">
        <v>2</v>
      </c>
      <c r="D288" s="5" t="s">
        <v>582</v>
      </c>
      <c r="E288" s="60" t="s">
        <v>602</v>
      </c>
      <c r="F288" s="5" t="s">
        <v>583</v>
      </c>
      <c r="G288" s="5" t="s">
        <v>600</v>
      </c>
      <c r="H288" s="5" t="s">
        <v>601</v>
      </c>
      <c r="I288" s="5" t="s">
        <v>197</v>
      </c>
      <c r="J288" s="61" t="s">
        <v>72</v>
      </c>
      <c r="N288" s="13"/>
      <c r="O288" s="39">
        <f>MIN(Lääkkeet[[#This Row],[Velvoite 1.1.2025 (pakkauksia)]],Lääkkeet[[#This Row],[Suurimman alitusluvan mukainen velvoite 
1.1.-30.6.2025 (pakkauksia)]],Lääkkeet[[#This Row],[Alin saldo 
1.1.-30.6.2025 (pakkauksia)]])*Lääkkeet[[#This Row],[Kirjanpitoarvo / pakkaus 1.1.2025
(EUR  ALV 0 %)]]</f>
        <v>0</v>
      </c>
      <c r="P288" s="15"/>
      <c r="Q288" s="12"/>
      <c r="R288" s="12"/>
      <c r="S288" s="12"/>
      <c r="T288" s="13"/>
      <c r="U288" s="39">
        <f>MIN(Lääkkeet[[#This Row],[Velvoite 1.7.2025 (pakkauksia)]],Lääkkeet[[#This Row],[Suurimman alitusluvan mukainen velvoite
1.7.-31.12.2025 (pakkauksia)]],Lääkkeet[[#This Row],[Alin saldo 
1.7.-31.12.2025 (pakkauksia)]])*Lääkkeet[[#This Row],[Kirjanpitoarvo / pakkaus 1.7.2025
(EUR  ALV 0 %)]]</f>
        <v>0</v>
      </c>
      <c r="W288" s="49" t="str" cm="1">
        <f t="array" ref="W288">IFERROR(_xlfn.IFS(Lääkkeet[[#This Row],[Sitoutunut pääoma 
1.1.-30.6.2025 (EUR)]]&gt;0,"Täytetyt",Lääkkeet[[#This Row],[Sitoutunut pääoma 
1.7.-31.12.2025 (EUR)]]&gt;0,"Täytetyt"),"")</f>
        <v/>
      </c>
      <c r="X288" s="49"/>
      <c r="Y288" s="5">
        <f>Hakulomake!$B$29</f>
        <v>0</v>
      </c>
    </row>
    <row r="289" spans="1:25" x14ac:dyDescent="0.25">
      <c r="A289" s="6" t="s">
        <v>59</v>
      </c>
      <c r="B289" s="5">
        <f>Hakulomake!$B$17</f>
        <v>0</v>
      </c>
      <c r="C289" s="61">
        <v>2</v>
      </c>
      <c r="D289" s="5" t="s">
        <v>546</v>
      </c>
      <c r="E289" s="60" t="s">
        <v>603</v>
      </c>
      <c r="F289" s="5" t="s">
        <v>548</v>
      </c>
      <c r="G289" s="5" t="s">
        <v>604</v>
      </c>
      <c r="H289" s="5" t="s">
        <v>108</v>
      </c>
      <c r="I289" s="5" t="s">
        <v>197</v>
      </c>
      <c r="J289" s="61" t="s">
        <v>605</v>
      </c>
      <c r="N289" s="13"/>
      <c r="O289" s="39">
        <f>MIN(Lääkkeet[[#This Row],[Velvoite 1.1.2025 (pakkauksia)]],Lääkkeet[[#This Row],[Suurimman alitusluvan mukainen velvoite 
1.1.-30.6.2025 (pakkauksia)]],Lääkkeet[[#This Row],[Alin saldo 
1.1.-30.6.2025 (pakkauksia)]])*Lääkkeet[[#This Row],[Kirjanpitoarvo / pakkaus 1.1.2025
(EUR  ALV 0 %)]]</f>
        <v>0</v>
      </c>
      <c r="P289" s="15"/>
      <c r="Q289" s="12"/>
      <c r="R289" s="12"/>
      <c r="S289" s="12"/>
      <c r="T289" s="13"/>
      <c r="U289" s="39">
        <f>MIN(Lääkkeet[[#This Row],[Velvoite 1.7.2025 (pakkauksia)]],Lääkkeet[[#This Row],[Suurimman alitusluvan mukainen velvoite
1.7.-31.12.2025 (pakkauksia)]],Lääkkeet[[#This Row],[Alin saldo 
1.7.-31.12.2025 (pakkauksia)]])*Lääkkeet[[#This Row],[Kirjanpitoarvo / pakkaus 1.7.2025
(EUR  ALV 0 %)]]</f>
        <v>0</v>
      </c>
      <c r="W289" s="49" t="str" cm="1">
        <f t="array" ref="W289">IFERROR(_xlfn.IFS(Lääkkeet[[#This Row],[Sitoutunut pääoma 
1.1.-30.6.2025 (EUR)]]&gt;0,"Täytetyt",Lääkkeet[[#This Row],[Sitoutunut pääoma 
1.7.-31.12.2025 (EUR)]]&gt;0,"Täytetyt"),"")</f>
        <v/>
      </c>
      <c r="X289" s="49"/>
      <c r="Y289" s="5">
        <f>Hakulomake!$B$29</f>
        <v>0</v>
      </c>
    </row>
    <row r="290" spans="1:25" x14ac:dyDescent="0.25">
      <c r="A290" s="6" t="s">
        <v>59</v>
      </c>
      <c r="B290" s="5">
        <f>Hakulomake!$B$17</f>
        <v>0</v>
      </c>
      <c r="C290" s="61">
        <v>2</v>
      </c>
      <c r="D290" s="5" t="s">
        <v>546</v>
      </c>
      <c r="E290" s="60" t="s">
        <v>606</v>
      </c>
      <c r="F290" s="5" t="s">
        <v>548</v>
      </c>
      <c r="G290" s="5" t="s">
        <v>604</v>
      </c>
      <c r="H290" s="5" t="s">
        <v>108</v>
      </c>
      <c r="I290" s="5" t="s">
        <v>197</v>
      </c>
      <c r="J290" s="61" t="s">
        <v>607</v>
      </c>
      <c r="N290" s="13"/>
      <c r="O290" s="39">
        <f>MIN(Lääkkeet[[#This Row],[Velvoite 1.1.2025 (pakkauksia)]],Lääkkeet[[#This Row],[Suurimman alitusluvan mukainen velvoite 
1.1.-30.6.2025 (pakkauksia)]],Lääkkeet[[#This Row],[Alin saldo 
1.1.-30.6.2025 (pakkauksia)]])*Lääkkeet[[#This Row],[Kirjanpitoarvo / pakkaus 1.1.2025
(EUR  ALV 0 %)]]</f>
        <v>0</v>
      </c>
      <c r="P290" s="15"/>
      <c r="Q290" s="12"/>
      <c r="R290" s="12"/>
      <c r="S290" s="12"/>
      <c r="T290" s="13"/>
      <c r="U290" s="39">
        <f>MIN(Lääkkeet[[#This Row],[Velvoite 1.7.2025 (pakkauksia)]],Lääkkeet[[#This Row],[Suurimman alitusluvan mukainen velvoite
1.7.-31.12.2025 (pakkauksia)]],Lääkkeet[[#This Row],[Alin saldo 
1.7.-31.12.2025 (pakkauksia)]])*Lääkkeet[[#This Row],[Kirjanpitoarvo / pakkaus 1.7.2025
(EUR  ALV 0 %)]]</f>
        <v>0</v>
      </c>
      <c r="W290" s="49" t="str" cm="1">
        <f t="array" ref="W290">IFERROR(_xlfn.IFS(Lääkkeet[[#This Row],[Sitoutunut pääoma 
1.1.-30.6.2025 (EUR)]]&gt;0,"Täytetyt",Lääkkeet[[#This Row],[Sitoutunut pääoma 
1.7.-31.12.2025 (EUR)]]&gt;0,"Täytetyt"),"")</f>
        <v/>
      </c>
      <c r="X290" s="49"/>
      <c r="Y290" s="5">
        <f>Hakulomake!$B$29</f>
        <v>0</v>
      </c>
    </row>
    <row r="291" spans="1:25" x14ac:dyDescent="0.25">
      <c r="A291" s="6" t="s">
        <v>59</v>
      </c>
      <c r="B291" s="5">
        <f>Hakulomake!$B$17</f>
        <v>0</v>
      </c>
      <c r="C291" s="61">
        <v>2</v>
      </c>
      <c r="D291" s="5" t="s">
        <v>608</v>
      </c>
      <c r="E291" s="60" t="s">
        <v>609</v>
      </c>
      <c r="F291" s="5" t="s">
        <v>610</v>
      </c>
      <c r="G291" s="5" t="s">
        <v>611</v>
      </c>
      <c r="H291" s="5" t="s">
        <v>612</v>
      </c>
      <c r="I291" s="5" t="s">
        <v>394</v>
      </c>
      <c r="J291" s="61" t="s">
        <v>613</v>
      </c>
      <c r="N291" s="13"/>
      <c r="O291" s="39">
        <f>MIN(Lääkkeet[[#This Row],[Velvoite 1.1.2025 (pakkauksia)]],Lääkkeet[[#This Row],[Suurimman alitusluvan mukainen velvoite 
1.1.-30.6.2025 (pakkauksia)]],Lääkkeet[[#This Row],[Alin saldo 
1.1.-30.6.2025 (pakkauksia)]])*Lääkkeet[[#This Row],[Kirjanpitoarvo / pakkaus 1.1.2025
(EUR  ALV 0 %)]]</f>
        <v>0</v>
      </c>
      <c r="P291" s="15"/>
      <c r="Q291" s="12"/>
      <c r="R291" s="12"/>
      <c r="S291" s="12"/>
      <c r="T291" s="13"/>
      <c r="U291" s="39">
        <f>MIN(Lääkkeet[[#This Row],[Velvoite 1.7.2025 (pakkauksia)]],Lääkkeet[[#This Row],[Suurimman alitusluvan mukainen velvoite
1.7.-31.12.2025 (pakkauksia)]],Lääkkeet[[#This Row],[Alin saldo 
1.7.-31.12.2025 (pakkauksia)]])*Lääkkeet[[#This Row],[Kirjanpitoarvo / pakkaus 1.7.2025
(EUR  ALV 0 %)]]</f>
        <v>0</v>
      </c>
      <c r="W291" s="49" t="str" cm="1">
        <f t="array" ref="W291">IFERROR(_xlfn.IFS(Lääkkeet[[#This Row],[Sitoutunut pääoma 
1.1.-30.6.2025 (EUR)]]&gt;0,"Täytetyt",Lääkkeet[[#This Row],[Sitoutunut pääoma 
1.7.-31.12.2025 (EUR)]]&gt;0,"Täytetyt"),"")</f>
        <v/>
      </c>
      <c r="X291" s="49"/>
      <c r="Y291" s="5">
        <f>Hakulomake!$B$29</f>
        <v>0</v>
      </c>
    </row>
    <row r="292" spans="1:25" x14ac:dyDescent="0.25">
      <c r="A292" s="6" t="s">
        <v>59</v>
      </c>
      <c r="B292" s="5">
        <f>Hakulomake!$B$17</f>
        <v>0</v>
      </c>
      <c r="C292" s="61">
        <v>2</v>
      </c>
      <c r="D292" s="5" t="s">
        <v>546</v>
      </c>
      <c r="E292" s="60" t="s">
        <v>614</v>
      </c>
      <c r="F292" s="5" t="s">
        <v>548</v>
      </c>
      <c r="G292" s="5" t="s">
        <v>615</v>
      </c>
      <c r="H292" s="5" t="s">
        <v>108</v>
      </c>
      <c r="I292" s="5" t="s">
        <v>197</v>
      </c>
      <c r="J292" s="61" t="s">
        <v>562</v>
      </c>
      <c r="N292" s="13"/>
      <c r="O292" s="39">
        <f>MIN(Lääkkeet[[#This Row],[Velvoite 1.1.2025 (pakkauksia)]],Lääkkeet[[#This Row],[Suurimman alitusluvan mukainen velvoite 
1.1.-30.6.2025 (pakkauksia)]],Lääkkeet[[#This Row],[Alin saldo 
1.1.-30.6.2025 (pakkauksia)]])*Lääkkeet[[#This Row],[Kirjanpitoarvo / pakkaus 1.1.2025
(EUR  ALV 0 %)]]</f>
        <v>0</v>
      </c>
      <c r="P292" s="15"/>
      <c r="Q292" s="12"/>
      <c r="R292" s="12"/>
      <c r="S292" s="12"/>
      <c r="T292" s="13"/>
      <c r="U292" s="39">
        <f>MIN(Lääkkeet[[#This Row],[Velvoite 1.7.2025 (pakkauksia)]],Lääkkeet[[#This Row],[Suurimman alitusluvan mukainen velvoite
1.7.-31.12.2025 (pakkauksia)]],Lääkkeet[[#This Row],[Alin saldo 
1.7.-31.12.2025 (pakkauksia)]])*Lääkkeet[[#This Row],[Kirjanpitoarvo / pakkaus 1.7.2025
(EUR  ALV 0 %)]]</f>
        <v>0</v>
      </c>
      <c r="W292" s="49" t="str" cm="1">
        <f t="array" ref="W292">IFERROR(_xlfn.IFS(Lääkkeet[[#This Row],[Sitoutunut pääoma 
1.1.-30.6.2025 (EUR)]]&gt;0,"Täytetyt",Lääkkeet[[#This Row],[Sitoutunut pääoma 
1.7.-31.12.2025 (EUR)]]&gt;0,"Täytetyt"),"")</f>
        <v/>
      </c>
      <c r="X292" s="49"/>
      <c r="Y292" s="5">
        <f>Hakulomake!$B$29</f>
        <v>0</v>
      </c>
    </row>
    <row r="293" spans="1:25" x14ac:dyDescent="0.25">
      <c r="A293" s="6" t="s">
        <v>59</v>
      </c>
      <c r="B293" s="5">
        <f>Hakulomake!$B$17</f>
        <v>0</v>
      </c>
      <c r="C293" s="61">
        <v>2</v>
      </c>
      <c r="D293" s="5" t="s">
        <v>546</v>
      </c>
      <c r="E293" s="60" t="s">
        <v>616</v>
      </c>
      <c r="F293" s="5" t="s">
        <v>548</v>
      </c>
      <c r="G293" s="5" t="s">
        <v>615</v>
      </c>
      <c r="H293" s="5" t="s">
        <v>108</v>
      </c>
      <c r="I293" s="5" t="s">
        <v>197</v>
      </c>
      <c r="J293" s="61" t="s">
        <v>559</v>
      </c>
      <c r="N293" s="13"/>
      <c r="O293" s="39">
        <f>MIN(Lääkkeet[[#This Row],[Velvoite 1.1.2025 (pakkauksia)]],Lääkkeet[[#This Row],[Suurimman alitusluvan mukainen velvoite 
1.1.-30.6.2025 (pakkauksia)]],Lääkkeet[[#This Row],[Alin saldo 
1.1.-30.6.2025 (pakkauksia)]])*Lääkkeet[[#This Row],[Kirjanpitoarvo / pakkaus 1.1.2025
(EUR  ALV 0 %)]]</f>
        <v>0</v>
      </c>
      <c r="P293" s="15"/>
      <c r="Q293" s="12"/>
      <c r="R293" s="12"/>
      <c r="S293" s="12"/>
      <c r="T293" s="13"/>
      <c r="U293" s="39">
        <f>MIN(Lääkkeet[[#This Row],[Velvoite 1.7.2025 (pakkauksia)]],Lääkkeet[[#This Row],[Suurimman alitusluvan mukainen velvoite
1.7.-31.12.2025 (pakkauksia)]],Lääkkeet[[#This Row],[Alin saldo 
1.7.-31.12.2025 (pakkauksia)]])*Lääkkeet[[#This Row],[Kirjanpitoarvo / pakkaus 1.7.2025
(EUR  ALV 0 %)]]</f>
        <v>0</v>
      </c>
      <c r="W293" s="49" t="str" cm="1">
        <f t="array" ref="W293">IFERROR(_xlfn.IFS(Lääkkeet[[#This Row],[Sitoutunut pääoma 
1.1.-30.6.2025 (EUR)]]&gt;0,"Täytetyt",Lääkkeet[[#This Row],[Sitoutunut pääoma 
1.7.-31.12.2025 (EUR)]]&gt;0,"Täytetyt"),"")</f>
        <v/>
      </c>
      <c r="X293" s="49"/>
      <c r="Y293" s="5">
        <f>Hakulomake!$B$29</f>
        <v>0</v>
      </c>
    </row>
    <row r="294" spans="1:25" x14ac:dyDescent="0.25">
      <c r="A294" s="6" t="s">
        <v>59</v>
      </c>
      <c r="B294" s="5">
        <f>Hakulomake!$B$17</f>
        <v>0</v>
      </c>
      <c r="C294" s="61">
        <v>2</v>
      </c>
      <c r="D294" s="5" t="s">
        <v>617</v>
      </c>
      <c r="E294" s="60" t="s">
        <v>618</v>
      </c>
      <c r="F294" s="5" t="s">
        <v>619</v>
      </c>
      <c r="G294" s="5" t="s">
        <v>620</v>
      </c>
      <c r="I294" s="5" t="s">
        <v>197</v>
      </c>
      <c r="J294" s="61" t="s">
        <v>562</v>
      </c>
      <c r="N294" s="13"/>
      <c r="O294" s="39">
        <f>MIN(Lääkkeet[[#This Row],[Velvoite 1.1.2025 (pakkauksia)]],Lääkkeet[[#This Row],[Suurimman alitusluvan mukainen velvoite 
1.1.-30.6.2025 (pakkauksia)]],Lääkkeet[[#This Row],[Alin saldo 
1.1.-30.6.2025 (pakkauksia)]])*Lääkkeet[[#This Row],[Kirjanpitoarvo / pakkaus 1.1.2025
(EUR  ALV 0 %)]]</f>
        <v>0</v>
      </c>
      <c r="P294" s="15"/>
      <c r="Q294" s="12"/>
      <c r="R294" s="12"/>
      <c r="S294" s="12"/>
      <c r="T294" s="13"/>
      <c r="U294" s="39">
        <f>MIN(Lääkkeet[[#This Row],[Velvoite 1.7.2025 (pakkauksia)]],Lääkkeet[[#This Row],[Suurimman alitusluvan mukainen velvoite
1.7.-31.12.2025 (pakkauksia)]],Lääkkeet[[#This Row],[Alin saldo 
1.7.-31.12.2025 (pakkauksia)]])*Lääkkeet[[#This Row],[Kirjanpitoarvo / pakkaus 1.7.2025
(EUR  ALV 0 %)]]</f>
        <v>0</v>
      </c>
      <c r="W294" s="49" t="str" cm="1">
        <f t="array" ref="W294">IFERROR(_xlfn.IFS(Lääkkeet[[#This Row],[Sitoutunut pääoma 
1.1.-30.6.2025 (EUR)]]&gt;0,"Täytetyt",Lääkkeet[[#This Row],[Sitoutunut pääoma 
1.7.-31.12.2025 (EUR)]]&gt;0,"Täytetyt"),"")</f>
        <v/>
      </c>
      <c r="X294" s="49"/>
      <c r="Y294" s="5">
        <f>Hakulomake!$B$29</f>
        <v>0</v>
      </c>
    </row>
    <row r="295" spans="1:25" x14ac:dyDescent="0.25">
      <c r="A295" s="6" t="s">
        <v>59</v>
      </c>
      <c r="B295" s="5">
        <f>Hakulomake!$B$17</f>
        <v>0</v>
      </c>
      <c r="C295" s="61">
        <v>2</v>
      </c>
      <c r="D295" s="5" t="s">
        <v>537</v>
      </c>
      <c r="E295" s="60" t="s">
        <v>621</v>
      </c>
      <c r="F295" s="5" t="s">
        <v>538</v>
      </c>
      <c r="G295" s="5" t="s">
        <v>622</v>
      </c>
      <c r="I295" s="5" t="s">
        <v>540</v>
      </c>
      <c r="J295" s="61" t="s">
        <v>623</v>
      </c>
      <c r="N295" s="13"/>
      <c r="O295" s="39">
        <f>MIN(Lääkkeet[[#This Row],[Velvoite 1.1.2025 (pakkauksia)]],Lääkkeet[[#This Row],[Suurimman alitusluvan mukainen velvoite 
1.1.-30.6.2025 (pakkauksia)]],Lääkkeet[[#This Row],[Alin saldo 
1.1.-30.6.2025 (pakkauksia)]])*Lääkkeet[[#This Row],[Kirjanpitoarvo / pakkaus 1.1.2025
(EUR  ALV 0 %)]]</f>
        <v>0</v>
      </c>
      <c r="P295" s="15"/>
      <c r="Q295" s="12"/>
      <c r="R295" s="12"/>
      <c r="S295" s="12"/>
      <c r="T295" s="13"/>
      <c r="U295" s="39">
        <f>MIN(Lääkkeet[[#This Row],[Velvoite 1.7.2025 (pakkauksia)]],Lääkkeet[[#This Row],[Suurimman alitusluvan mukainen velvoite
1.7.-31.12.2025 (pakkauksia)]],Lääkkeet[[#This Row],[Alin saldo 
1.7.-31.12.2025 (pakkauksia)]])*Lääkkeet[[#This Row],[Kirjanpitoarvo / pakkaus 1.7.2025
(EUR  ALV 0 %)]]</f>
        <v>0</v>
      </c>
      <c r="W295" s="49" t="str" cm="1">
        <f t="array" ref="W295">IFERROR(_xlfn.IFS(Lääkkeet[[#This Row],[Sitoutunut pääoma 
1.1.-30.6.2025 (EUR)]]&gt;0,"Täytetyt",Lääkkeet[[#This Row],[Sitoutunut pääoma 
1.7.-31.12.2025 (EUR)]]&gt;0,"Täytetyt"),"")</f>
        <v/>
      </c>
      <c r="X295" s="49"/>
      <c r="Y295" s="5">
        <f>Hakulomake!$B$29</f>
        <v>0</v>
      </c>
    </row>
    <row r="296" spans="1:25" x14ac:dyDescent="0.25">
      <c r="A296" s="6" t="s">
        <v>59</v>
      </c>
      <c r="B296" s="5">
        <f>Hakulomake!$B$17</f>
        <v>0</v>
      </c>
      <c r="C296" s="61">
        <v>2</v>
      </c>
      <c r="D296" s="5" t="s">
        <v>582</v>
      </c>
      <c r="E296" s="60" t="s">
        <v>624</v>
      </c>
      <c r="F296" s="5" t="s">
        <v>583</v>
      </c>
      <c r="G296" s="5" t="s">
        <v>625</v>
      </c>
      <c r="H296" s="5" t="s">
        <v>584</v>
      </c>
      <c r="I296" s="5" t="s">
        <v>197</v>
      </c>
      <c r="J296" s="61" t="s">
        <v>585</v>
      </c>
      <c r="N296" s="13"/>
      <c r="O296" s="39">
        <f>MIN(Lääkkeet[[#This Row],[Velvoite 1.1.2025 (pakkauksia)]],Lääkkeet[[#This Row],[Suurimman alitusluvan mukainen velvoite 
1.1.-30.6.2025 (pakkauksia)]],Lääkkeet[[#This Row],[Alin saldo 
1.1.-30.6.2025 (pakkauksia)]])*Lääkkeet[[#This Row],[Kirjanpitoarvo / pakkaus 1.1.2025
(EUR  ALV 0 %)]]</f>
        <v>0</v>
      </c>
      <c r="P296" s="15"/>
      <c r="Q296" s="12"/>
      <c r="R296" s="12"/>
      <c r="S296" s="12"/>
      <c r="T296" s="13"/>
      <c r="U296" s="39">
        <f>MIN(Lääkkeet[[#This Row],[Velvoite 1.7.2025 (pakkauksia)]],Lääkkeet[[#This Row],[Suurimman alitusluvan mukainen velvoite
1.7.-31.12.2025 (pakkauksia)]],Lääkkeet[[#This Row],[Alin saldo 
1.7.-31.12.2025 (pakkauksia)]])*Lääkkeet[[#This Row],[Kirjanpitoarvo / pakkaus 1.7.2025
(EUR  ALV 0 %)]]</f>
        <v>0</v>
      </c>
      <c r="W296" s="49" t="str" cm="1">
        <f t="array" ref="W296">IFERROR(_xlfn.IFS(Lääkkeet[[#This Row],[Sitoutunut pääoma 
1.1.-30.6.2025 (EUR)]]&gt;0,"Täytetyt",Lääkkeet[[#This Row],[Sitoutunut pääoma 
1.7.-31.12.2025 (EUR)]]&gt;0,"Täytetyt"),"")</f>
        <v/>
      </c>
      <c r="X296" s="49"/>
      <c r="Y296" s="5">
        <f>Hakulomake!$B$29</f>
        <v>0</v>
      </c>
    </row>
    <row r="297" spans="1:25" x14ac:dyDescent="0.25">
      <c r="A297" s="6" t="s">
        <v>59</v>
      </c>
      <c r="B297" s="5">
        <f>Hakulomake!$B$17</f>
        <v>0</v>
      </c>
      <c r="C297" s="61">
        <v>2</v>
      </c>
      <c r="D297" s="5" t="s">
        <v>582</v>
      </c>
      <c r="E297" s="60" t="s">
        <v>626</v>
      </c>
      <c r="F297" s="5" t="s">
        <v>583</v>
      </c>
      <c r="G297" s="5" t="s">
        <v>625</v>
      </c>
      <c r="H297" s="5" t="s">
        <v>601</v>
      </c>
      <c r="I297" s="5" t="s">
        <v>197</v>
      </c>
      <c r="J297" s="61" t="s">
        <v>72</v>
      </c>
      <c r="N297" s="13"/>
      <c r="O297" s="39">
        <f>MIN(Lääkkeet[[#This Row],[Velvoite 1.1.2025 (pakkauksia)]],Lääkkeet[[#This Row],[Suurimman alitusluvan mukainen velvoite 
1.1.-30.6.2025 (pakkauksia)]],Lääkkeet[[#This Row],[Alin saldo 
1.1.-30.6.2025 (pakkauksia)]])*Lääkkeet[[#This Row],[Kirjanpitoarvo / pakkaus 1.1.2025
(EUR  ALV 0 %)]]</f>
        <v>0</v>
      </c>
      <c r="P297" s="15"/>
      <c r="Q297" s="12"/>
      <c r="R297" s="12"/>
      <c r="S297" s="12"/>
      <c r="T297" s="13"/>
      <c r="U297" s="39">
        <f>MIN(Lääkkeet[[#This Row],[Velvoite 1.7.2025 (pakkauksia)]],Lääkkeet[[#This Row],[Suurimman alitusluvan mukainen velvoite
1.7.-31.12.2025 (pakkauksia)]],Lääkkeet[[#This Row],[Alin saldo 
1.7.-31.12.2025 (pakkauksia)]])*Lääkkeet[[#This Row],[Kirjanpitoarvo / pakkaus 1.7.2025
(EUR  ALV 0 %)]]</f>
        <v>0</v>
      </c>
      <c r="W297" s="49" t="str" cm="1">
        <f t="array" ref="W297">IFERROR(_xlfn.IFS(Lääkkeet[[#This Row],[Sitoutunut pääoma 
1.1.-30.6.2025 (EUR)]]&gt;0,"Täytetyt",Lääkkeet[[#This Row],[Sitoutunut pääoma 
1.7.-31.12.2025 (EUR)]]&gt;0,"Täytetyt"),"")</f>
        <v/>
      </c>
      <c r="X297" s="49"/>
      <c r="Y297" s="5">
        <f>Hakulomake!$B$29</f>
        <v>0</v>
      </c>
    </row>
    <row r="298" spans="1:25" x14ac:dyDescent="0.25">
      <c r="A298" s="6" t="s">
        <v>59</v>
      </c>
      <c r="B298" s="5">
        <f>Hakulomake!$B$17</f>
        <v>0</v>
      </c>
      <c r="C298" s="61">
        <v>2</v>
      </c>
      <c r="D298" s="5" t="s">
        <v>576</v>
      </c>
      <c r="E298" s="60" t="s">
        <v>627</v>
      </c>
      <c r="F298" s="5" t="s">
        <v>578</v>
      </c>
      <c r="G298" s="5" t="s">
        <v>628</v>
      </c>
      <c r="I298" s="5" t="s">
        <v>197</v>
      </c>
      <c r="J298" s="61" t="s">
        <v>562</v>
      </c>
      <c r="N298" s="13"/>
      <c r="O298" s="39">
        <f>MIN(Lääkkeet[[#This Row],[Velvoite 1.1.2025 (pakkauksia)]],Lääkkeet[[#This Row],[Suurimman alitusluvan mukainen velvoite 
1.1.-30.6.2025 (pakkauksia)]],Lääkkeet[[#This Row],[Alin saldo 
1.1.-30.6.2025 (pakkauksia)]])*Lääkkeet[[#This Row],[Kirjanpitoarvo / pakkaus 1.1.2025
(EUR  ALV 0 %)]]</f>
        <v>0</v>
      </c>
      <c r="P298" s="15"/>
      <c r="Q298" s="12"/>
      <c r="R298" s="12"/>
      <c r="S298" s="12"/>
      <c r="T298" s="13"/>
      <c r="U298" s="39">
        <f>MIN(Lääkkeet[[#This Row],[Velvoite 1.7.2025 (pakkauksia)]],Lääkkeet[[#This Row],[Suurimman alitusluvan mukainen velvoite
1.7.-31.12.2025 (pakkauksia)]],Lääkkeet[[#This Row],[Alin saldo 
1.7.-31.12.2025 (pakkauksia)]])*Lääkkeet[[#This Row],[Kirjanpitoarvo / pakkaus 1.7.2025
(EUR  ALV 0 %)]]</f>
        <v>0</v>
      </c>
      <c r="W298" s="49" t="str" cm="1">
        <f t="array" ref="W298">IFERROR(_xlfn.IFS(Lääkkeet[[#This Row],[Sitoutunut pääoma 
1.1.-30.6.2025 (EUR)]]&gt;0,"Täytetyt",Lääkkeet[[#This Row],[Sitoutunut pääoma 
1.7.-31.12.2025 (EUR)]]&gt;0,"Täytetyt"),"")</f>
        <v/>
      </c>
      <c r="X298" s="49"/>
      <c r="Y298" s="5">
        <f>Hakulomake!$B$29</f>
        <v>0</v>
      </c>
    </row>
    <row r="299" spans="1:25" x14ac:dyDescent="0.25">
      <c r="A299" s="6" t="s">
        <v>59</v>
      </c>
      <c r="B299" s="5">
        <f>Hakulomake!$B$17</f>
        <v>0</v>
      </c>
      <c r="C299" s="61">
        <v>2</v>
      </c>
      <c r="D299" s="5" t="s">
        <v>537</v>
      </c>
      <c r="E299" s="60" t="s">
        <v>629</v>
      </c>
      <c r="F299" s="5" t="s">
        <v>538</v>
      </c>
      <c r="G299" s="5" t="s">
        <v>630</v>
      </c>
      <c r="I299" s="5" t="s">
        <v>540</v>
      </c>
      <c r="J299" s="61" t="s">
        <v>631</v>
      </c>
      <c r="N299" s="13"/>
      <c r="O299" s="39">
        <f>MIN(Lääkkeet[[#This Row],[Velvoite 1.1.2025 (pakkauksia)]],Lääkkeet[[#This Row],[Suurimman alitusluvan mukainen velvoite 
1.1.-30.6.2025 (pakkauksia)]],Lääkkeet[[#This Row],[Alin saldo 
1.1.-30.6.2025 (pakkauksia)]])*Lääkkeet[[#This Row],[Kirjanpitoarvo / pakkaus 1.1.2025
(EUR  ALV 0 %)]]</f>
        <v>0</v>
      </c>
      <c r="P299" s="15"/>
      <c r="Q299" s="12"/>
      <c r="R299" s="12"/>
      <c r="S299" s="12"/>
      <c r="T299" s="13"/>
      <c r="U299" s="39">
        <f>MIN(Lääkkeet[[#This Row],[Velvoite 1.7.2025 (pakkauksia)]],Lääkkeet[[#This Row],[Suurimman alitusluvan mukainen velvoite
1.7.-31.12.2025 (pakkauksia)]],Lääkkeet[[#This Row],[Alin saldo 
1.7.-31.12.2025 (pakkauksia)]])*Lääkkeet[[#This Row],[Kirjanpitoarvo / pakkaus 1.7.2025
(EUR  ALV 0 %)]]</f>
        <v>0</v>
      </c>
      <c r="W299" s="49" t="str" cm="1">
        <f t="array" ref="W299">IFERROR(_xlfn.IFS(Lääkkeet[[#This Row],[Sitoutunut pääoma 
1.1.-30.6.2025 (EUR)]]&gt;0,"Täytetyt",Lääkkeet[[#This Row],[Sitoutunut pääoma 
1.7.-31.12.2025 (EUR)]]&gt;0,"Täytetyt"),"")</f>
        <v/>
      </c>
      <c r="X299" s="49"/>
      <c r="Y299" s="5">
        <f>Hakulomake!$B$29</f>
        <v>0</v>
      </c>
    </row>
    <row r="300" spans="1:25" x14ac:dyDescent="0.25">
      <c r="A300" s="6" t="s">
        <v>59</v>
      </c>
      <c r="B300" s="5">
        <f>Hakulomake!$B$17</f>
        <v>0</v>
      </c>
      <c r="C300" s="61">
        <v>2</v>
      </c>
      <c r="D300" s="5" t="s">
        <v>537</v>
      </c>
      <c r="E300" s="60" t="s">
        <v>632</v>
      </c>
      <c r="F300" s="5" t="s">
        <v>538</v>
      </c>
      <c r="G300" s="5" t="s">
        <v>630</v>
      </c>
      <c r="I300" s="5" t="s">
        <v>540</v>
      </c>
      <c r="J300" s="61" t="s">
        <v>633</v>
      </c>
      <c r="N300" s="13"/>
      <c r="O300" s="39">
        <f>MIN(Lääkkeet[[#This Row],[Velvoite 1.1.2025 (pakkauksia)]],Lääkkeet[[#This Row],[Suurimman alitusluvan mukainen velvoite 
1.1.-30.6.2025 (pakkauksia)]],Lääkkeet[[#This Row],[Alin saldo 
1.1.-30.6.2025 (pakkauksia)]])*Lääkkeet[[#This Row],[Kirjanpitoarvo / pakkaus 1.1.2025
(EUR  ALV 0 %)]]</f>
        <v>0</v>
      </c>
      <c r="P300" s="15"/>
      <c r="Q300" s="12"/>
      <c r="R300" s="12"/>
      <c r="S300" s="12"/>
      <c r="T300" s="13"/>
      <c r="U300" s="39">
        <f>MIN(Lääkkeet[[#This Row],[Velvoite 1.7.2025 (pakkauksia)]],Lääkkeet[[#This Row],[Suurimman alitusluvan mukainen velvoite
1.7.-31.12.2025 (pakkauksia)]],Lääkkeet[[#This Row],[Alin saldo 
1.7.-31.12.2025 (pakkauksia)]])*Lääkkeet[[#This Row],[Kirjanpitoarvo / pakkaus 1.7.2025
(EUR  ALV 0 %)]]</f>
        <v>0</v>
      </c>
      <c r="W300" s="49" t="str" cm="1">
        <f t="array" ref="W300">IFERROR(_xlfn.IFS(Lääkkeet[[#This Row],[Sitoutunut pääoma 
1.1.-30.6.2025 (EUR)]]&gt;0,"Täytetyt",Lääkkeet[[#This Row],[Sitoutunut pääoma 
1.7.-31.12.2025 (EUR)]]&gt;0,"Täytetyt"),"")</f>
        <v/>
      </c>
      <c r="X300" s="49"/>
      <c r="Y300" s="5">
        <f>Hakulomake!$B$29</f>
        <v>0</v>
      </c>
    </row>
    <row r="301" spans="1:25" x14ac:dyDescent="0.25">
      <c r="A301" s="6" t="s">
        <v>59</v>
      </c>
      <c r="B301" s="5">
        <f>Hakulomake!$B$17</f>
        <v>0</v>
      </c>
      <c r="C301" s="61">
        <v>2</v>
      </c>
      <c r="D301" s="5" t="s">
        <v>537</v>
      </c>
      <c r="E301" s="60" t="s">
        <v>634</v>
      </c>
      <c r="F301" s="5" t="s">
        <v>538</v>
      </c>
      <c r="G301" s="5" t="s">
        <v>630</v>
      </c>
      <c r="I301" s="5" t="s">
        <v>540</v>
      </c>
      <c r="J301" s="61" t="s">
        <v>635</v>
      </c>
      <c r="N301" s="13"/>
      <c r="O301" s="39">
        <f>MIN(Lääkkeet[[#This Row],[Velvoite 1.1.2025 (pakkauksia)]],Lääkkeet[[#This Row],[Suurimman alitusluvan mukainen velvoite 
1.1.-30.6.2025 (pakkauksia)]],Lääkkeet[[#This Row],[Alin saldo 
1.1.-30.6.2025 (pakkauksia)]])*Lääkkeet[[#This Row],[Kirjanpitoarvo / pakkaus 1.1.2025
(EUR  ALV 0 %)]]</f>
        <v>0</v>
      </c>
      <c r="P301" s="15"/>
      <c r="Q301" s="12"/>
      <c r="R301" s="12"/>
      <c r="S301" s="12"/>
      <c r="T301" s="13"/>
      <c r="U301" s="39">
        <f>MIN(Lääkkeet[[#This Row],[Velvoite 1.7.2025 (pakkauksia)]],Lääkkeet[[#This Row],[Suurimman alitusluvan mukainen velvoite
1.7.-31.12.2025 (pakkauksia)]],Lääkkeet[[#This Row],[Alin saldo 
1.7.-31.12.2025 (pakkauksia)]])*Lääkkeet[[#This Row],[Kirjanpitoarvo / pakkaus 1.7.2025
(EUR  ALV 0 %)]]</f>
        <v>0</v>
      </c>
      <c r="W301" s="49" t="str" cm="1">
        <f t="array" ref="W301">IFERROR(_xlfn.IFS(Lääkkeet[[#This Row],[Sitoutunut pääoma 
1.1.-30.6.2025 (EUR)]]&gt;0,"Täytetyt",Lääkkeet[[#This Row],[Sitoutunut pääoma 
1.7.-31.12.2025 (EUR)]]&gt;0,"Täytetyt"),"")</f>
        <v/>
      </c>
      <c r="X301" s="49"/>
      <c r="Y301" s="5">
        <f>Hakulomake!$B$29</f>
        <v>0</v>
      </c>
    </row>
    <row r="302" spans="1:25" x14ac:dyDescent="0.25">
      <c r="A302" s="6" t="s">
        <v>59</v>
      </c>
      <c r="B302" s="5">
        <f>Hakulomake!$B$17</f>
        <v>0</v>
      </c>
      <c r="C302" s="61">
        <v>2</v>
      </c>
      <c r="D302" s="5" t="s">
        <v>537</v>
      </c>
      <c r="E302" s="60" t="s">
        <v>636</v>
      </c>
      <c r="F302" s="5" t="s">
        <v>538</v>
      </c>
      <c r="G302" s="5" t="s">
        <v>637</v>
      </c>
      <c r="I302" s="5" t="s">
        <v>540</v>
      </c>
      <c r="J302" s="61" t="s">
        <v>631</v>
      </c>
      <c r="N302" s="13"/>
      <c r="O302" s="39">
        <f>MIN(Lääkkeet[[#This Row],[Velvoite 1.1.2025 (pakkauksia)]],Lääkkeet[[#This Row],[Suurimman alitusluvan mukainen velvoite 
1.1.-30.6.2025 (pakkauksia)]],Lääkkeet[[#This Row],[Alin saldo 
1.1.-30.6.2025 (pakkauksia)]])*Lääkkeet[[#This Row],[Kirjanpitoarvo / pakkaus 1.1.2025
(EUR  ALV 0 %)]]</f>
        <v>0</v>
      </c>
      <c r="P302" s="15"/>
      <c r="Q302" s="12"/>
      <c r="R302" s="12"/>
      <c r="S302" s="12"/>
      <c r="T302" s="13"/>
      <c r="U302" s="39">
        <f>MIN(Lääkkeet[[#This Row],[Velvoite 1.7.2025 (pakkauksia)]],Lääkkeet[[#This Row],[Suurimman alitusluvan mukainen velvoite
1.7.-31.12.2025 (pakkauksia)]],Lääkkeet[[#This Row],[Alin saldo 
1.7.-31.12.2025 (pakkauksia)]])*Lääkkeet[[#This Row],[Kirjanpitoarvo / pakkaus 1.7.2025
(EUR  ALV 0 %)]]</f>
        <v>0</v>
      </c>
      <c r="W302" s="49" t="str" cm="1">
        <f t="array" ref="W302">IFERROR(_xlfn.IFS(Lääkkeet[[#This Row],[Sitoutunut pääoma 
1.1.-30.6.2025 (EUR)]]&gt;0,"Täytetyt",Lääkkeet[[#This Row],[Sitoutunut pääoma 
1.7.-31.12.2025 (EUR)]]&gt;0,"Täytetyt"),"")</f>
        <v/>
      </c>
      <c r="X302" s="49"/>
      <c r="Y302" s="5">
        <f>Hakulomake!$B$29</f>
        <v>0</v>
      </c>
    </row>
    <row r="303" spans="1:25" x14ac:dyDescent="0.25">
      <c r="A303" s="6" t="s">
        <v>59</v>
      </c>
      <c r="B303" s="5">
        <f>Hakulomake!$B$17</f>
        <v>0</v>
      </c>
      <c r="C303" s="61">
        <v>2</v>
      </c>
      <c r="D303" s="5" t="s">
        <v>537</v>
      </c>
      <c r="E303" s="60" t="s">
        <v>638</v>
      </c>
      <c r="F303" s="5" t="s">
        <v>538</v>
      </c>
      <c r="G303" s="5" t="s">
        <v>637</v>
      </c>
      <c r="I303" s="5" t="s">
        <v>540</v>
      </c>
      <c r="J303" s="61" t="s">
        <v>633</v>
      </c>
      <c r="N303" s="13"/>
      <c r="O303" s="39">
        <f>MIN(Lääkkeet[[#This Row],[Velvoite 1.1.2025 (pakkauksia)]],Lääkkeet[[#This Row],[Suurimman alitusluvan mukainen velvoite 
1.1.-30.6.2025 (pakkauksia)]],Lääkkeet[[#This Row],[Alin saldo 
1.1.-30.6.2025 (pakkauksia)]])*Lääkkeet[[#This Row],[Kirjanpitoarvo / pakkaus 1.1.2025
(EUR  ALV 0 %)]]</f>
        <v>0</v>
      </c>
      <c r="P303" s="15"/>
      <c r="Q303" s="12"/>
      <c r="R303" s="12"/>
      <c r="S303" s="12"/>
      <c r="T303" s="13"/>
      <c r="U303" s="39">
        <f>MIN(Lääkkeet[[#This Row],[Velvoite 1.7.2025 (pakkauksia)]],Lääkkeet[[#This Row],[Suurimman alitusluvan mukainen velvoite
1.7.-31.12.2025 (pakkauksia)]],Lääkkeet[[#This Row],[Alin saldo 
1.7.-31.12.2025 (pakkauksia)]])*Lääkkeet[[#This Row],[Kirjanpitoarvo / pakkaus 1.7.2025
(EUR  ALV 0 %)]]</f>
        <v>0</v>
      </c>
      <c r="W303" s="49" t="str" cm="1">
        <f t="array" ref="W303">IFERROR(_xlfn.IFS(Lääkkeet[[#This Row],[Sitoutunut pääoma 
1.1.-30.6.2025 (EUR)]]&gt;0,"Täytetyt",Lääkkeet[[#This Row],[Sitoutunut pääoma 
1.7.-31.12.2025 (EUR)]]&gt;0,"Täytetyt"),"")</f>
        <v/>
      </c>
      <c r="X303" s="49"/>
      <c r="Y303" s="5">
        <f>Hakulomake!$B$29</f>
        <v>0</v>
      </c>
    </row>
    <row r="304" spans="1:25" x14ac:dyDescent="0.25">
      <c r="A304" s="6" t="s">
        <v>59</v>
      </c>
      <c r="B304" s="5">
        <f>Hakulomake!$B$17</f>
        <v>0</v>
      </c>
      <c r="C304" s="61">
        <v>2</v>
      </c>
      <c r="D304" s="5" t="s">
        <v>537</v>
      </c>
      <c r="E304" s="60" t="s">
        <v>639</v>
      </c>
      <c r="F304" s="5" t="s">
        <v>538</v>
      </c>
      <c r="G304" s="5" t="s">
        <v>637</v>
      </c>
      <c r="I304" s="5" t="s">
        <v>540</v>
      </c>
      <c r="J304" s="61" t="s">
        <v>635</v>
      </c>
      <c r="N304" s="13"/>
      <c r="O304" s="39">
        <f>MIN(Lääkkeet[[#This Row],[Velvoite 1.1.2025 (pakkauksia)]],Lääkkeet[[#This Row],[Suurimman alitusluvan mukainen velvoite 
1.1.-30.6.2025 (pakkauksia)]],Lääkkeet[[#This Row],[Alin saldo 
1.1.-30.6.2025 (pakkauksia)]])*Lääkkeet[[#This Row],[Kirjanpitoarvo / pakkaus 1.1.2025
(EUR  ALV 0 %)]]</f>
        <v>0</v>
      </c>
      <c r="P304" s="15"/>
      <c r="Q304" s="12"/>
      <c r="R304" s="12"/>
      <c r="S304" s="12"/>
      <c r="T304" s="13"/>
      <c r="U304" s="39">
        <f>MIN(Lääkkeet[[#This Row],[Velvoite 1.7.2025 (pakkauksia)]],Lääkkeet[[#This Row],[Suurimman alitusluvan mukainen velvoite
1.7.-31.12.2025 (pakkauksia)]],Lääkkeet[[#This Row],[Alin saldo 
1.7.-31.12.2025 (pakkauksia)]])*Lääkkeet[[#This Row],[Kirjanpitoarvo / pakkaus 1.7.2025
(EUR  ALV 0 %)]]</f>
        <v>0</v>
      </c>
      <c r="W304" s="49" t="str" cm="1">
        <f t="array" ref="W304">IFERROR(_xlfn.IFS(Lääkkeet[[#This Row],[Sitoutunut pääoma 
1.1.-30.6.2025 (EUR)]]&gt;0,"Täytetyt",Lääkkeet[[#This Row],[Sitoutunut pääoma 
1.7.-31.12.2025 (EUR)]]&gt;0,"Täytetyt"),"")</f>
        <v/>
      </c>
      <c r="X304" s="49"/>
      <c r="Y304" s="5">
        <f>Hakulomake!$B$29</f>
        <v>0</v>
      </c>
    </row>
    <row r="305" spans="1:25" x14ac:dyDescent="0.25">
      <c r="A305" s="6" t="s">
        <v>59</v>
      </c>
      <c r="B305" s="5">
        <f>Hakulomake!$B$17</f>
        <v>0</v>
      </c>
      <c r="C305" s="61">
        <v>2</v>
      </c>
      <c r="D305" s="5" t="s">
        <v>537</v>
      </c>
      <c r="E305" s="60" t="s">
        <v>640</v>
      </c>
      <c r="F305" s="5" t="s">
        <v>538</v>
      </c>
      <c r="G305" s="5" t="s">
        <v>641</v>
      </c>
      <c r="I305" s="5" t="s">
        <v>540</v>
      </c>
      <c r="J305" s="61" t="s">
        <v>631</v>
      </c>
      <c r="N305" s="13"/>
      <c r="O305" s="39">
        <f>MIN(Lääkkeet[[#This Row],[Velvoite 1.1.2025 (pakkauksia)]],Lääkkeet[[#This Row],[Suurimman alitusluvan mukainen velvoite 
1.1.-30.6.2025 (pakkauksia)]],Lääkkeet[[#This Row],[Alin saldo 
1.1.-30.6.2025 (pakkauksia)]])*Lääkkeet[[#This Row],[Kirjanpitoarvo / pakkaus 1.1.2025
(EUR  ALV 0 %)]]</f>
        <v>0</v>
      </c>
      <c r="P305" s="15"/>
      <c r="Q305" s="12"/>
      <c r="R305" s="12"/>
      <c r="S305" s="12"/>
      <c r="T305" s="13"/>
      <c r="U305" s="39">
        <f>MIN(Lääkkeet[[#This Row],[Velvoite 1.7.2025 (pakkauksia)]],Lääkkeet[[#This Row],[Suurimman alitusluvan mukainen velvoite
1.7.-31.12.2025 (pakkauksia)]],Lääkkeet[[#This Row],[Alin saldo 
1.7.-31.12.2025 (pakkauksia)]])*Lääkkeet[[#This Row],[Kirjanpitoarvo / pakkaus 1.7.2025
(EUR  ALV 0 %)]]</f>
        <v>0</v>
      </c>
      <c r="W305" s="49" t="str" cm="1">
        <f t="array" ref="W305">IFERROR(_xlfn.IFS(Lääkkeet[[#This Row],[Sitoutunut pääoma 
1.1.-30.6.2025 (EUR)]]&gt;0,"Täytetyt",Lääkkeet[[#This Row],[Sitoutunut pääoma 
1.7.-31.12.2025 (EUR)]]&gt;0,"Täytetyt"),"")</f>
        <v/>
      </c>
      <c r="X305" s="49"/>
      <c r="Y305" s="5">
        <f>Hakulomake!$B$29</f>
        <v>0</v>
      </c>
    </row>
    <row r="306" spans="1:25" x14ac:dyDescent="0.25">
      <c r="A306" s="6" t="s">
        <v>59</v>
      </c>
      <c r="B306" s="5">
        <f>Hakulomake!$B$17</f>
        <v>0</v>
      </c>
      <c r="C306" s="61">
        <v>2</v>
      </c>
      <c r="D306" s="5" t="s">
        <v>537</v>
      </c>
      <c r="E306" s="60" t="s">
        <v>642</v>
      </c>
      <c r="F306" s="5" t="s">
        <v>538</v>
      </c>
      <c r="G306" s="5" t="s">
        <v>643</v>
      </c>
      <c r="I306" s="5" t="s">
        <v>540</v>
      </c>
      <c r="J306" s="61" t="s">
        <v>631</v>
      </c>
      <c r="N306" s="13"/>
      <c r="O306" s="39">
        <f>MIN(Lääkkeet[[#This Row],[Velvoite 1.1.2025 (pakkauksia)]],Lääkkeet[[#This Row],[Suurimman alitusluvan mukainen velvoite 
1.1.-30.6.2025 (pakkauksia)]],Lääkkeet[[#This Row],[Alin saldo 
1.1.-30.6.2025 (pakkauksia)]])*Lääkkeet[[#This Row],[Kirjanpitoarvo / pakkaus 1.1.2025
(EUR  ALV 0 %)]]</f>
        <v>0</v>
      </c>
      <c r="P306" s="15"/>
      <c r="Q306" s="12"/>
      <c r="R306" s="12"/>
      <c r="S306" s="12"/>
      <c r="T306" s="13"/>
      <c r="U306" s="39">
        <f>MIN(Lääkkeet[[#This Row],[Velvoite 1.7.2025 (pakkauksia)]],Lääkkeet[[#This Row],[Suurimman alitusluvan mukainen velvoite
1.7.-31.12.2025 (pakkauksia)]],Lääkkeet[[#This Row],[Alin saldo 
1.7.-31.12.2025 (pakkauksia)]])*Lääkkeet[[#This Row],[Kirjanpitoarvo / pakkaus 1.7.2025
(EUR  ALV 0 %)]]</f>
        <v>0</v>
      </c>
      <c r="W306" s="49" t="str" cm="1">
        <f t="array" ref="W306">IFERROR(_xlfn.IFS(Lääkkeet[[#This Row],[Sitoutunut pääoma 
1.1.-30.6.2025 (EUR)]]&gt;0,"Täytetyt",Lääkkeet[[#This Row],[Sitoutunut pääoma 
1.7.-31.12.2025 (EUR)]]&gt;0,"Täytetyt"),"")</f>
        <v/>
      </c>
      <c r="X306" s="49"/>
      <c r="Y306" s="5">
        <f>Hakulomake!$B$29</f>
        <v>0</v>
      </c>
    </row>
    <row r="307" spans="1:25" x14ac:dyDescent="0.25">
      <c r="A307" s="6" t="s">
        <v>59</v>
      </c>
      <c r="B307" s="5">
        <f>Hakulomake!$B$17</f>
        <v>0</v>
      </c>
      <c r="C307" s="61">
        <v>2</v>
      </c>
      <c r="D307" s="5" t="s">
        <v>555</v>
      </c>
      <c r="E307" s="60" t="s">
        <v>644</v>
      </c>
      <c r="F307" s="5" t="s">
        <v>557</v>
      </c>
      <c r="G307" s="5" t="s">
        <v>645</v>
      </c>
      <c r="H307" s="5" t="s">
        <v>575</v>
      </c>
      <c r="I307" s="5" t="s">
        <v>197</v>
      </c>
      <c r="J307" s="61" t="s">
        <v>607</v>
      </c>
      <c r="N307" s="13"/>
      <c r="O307" s="39">
        <f>MIN(Lääkkeet[[#This Row],[Velvoite 1.1.2025 (pakkauksia)]],Lääkkeet[[#This Row],[Suurimman alitusluvan mukainen velvoite 
1.1.-30.6.2025 (pakkauksia)]],Lääkkeet[[#This Row],[Alin saldo 
1.1.-30.6.2025 (pakkauksia)]])*Lääkkeet[[#This Row],[Kirjanpitoarvo / pakkaus 1.1.2025
(EUR  ALV 0 %)]]</f>
        <v>0</v>
      </c>
      <c r="P307" s="15"/>
      <c r="Q307" s="12"/>
      <c r="R307" s="12"/>
      <c r="S307" s="12"/>
      <c r="T307" s="13"/>
      <c r="U307" s="39">
        <f>MIN(Lääkkeet[[#This Row],[Velvoite 1.7.2025 (pakkauksia)]],Lääkkeet[[#This Row],[Suurimman alitusluvan mukainen velvoite
1.7.-31.12.2025 (pakkauksia)]],Lääkkeet[[#This Row],[Alin saldo 
1.7.-31.12.2025 (pakkauksia)]])*Lääkkeet[[#This Row],[Kirjanpitoarvo / pakkaus 1.7.2025
(EUR  ALV 0 %)]]</f>
        <v>0</v>
      </c>
      <c r="W307" s="49" t="str" cm="1">
        <f t="array" ref="W307">IFERROR(_xlfn.IFS(Lääkkeet[[#This Row],[Sitoutunut pääoma 
1.1.-30.6.2025 (EUR)]]&gt;0,"Täytetyt",Lääkkeet[[#This Row],[Sitoutunut pääoma 
1.7.-31.12.2025 (EUR)]]&gt;0,"Täytetyt"),"")</f>
        <v/>
      </c>
      <c r="X307" s="49"/>
      <c r="Y307" s="5">
        <f>Hakulomake!$B$29</f>
        <v>0</v>
      </c>
    </row>
    <row r="308" spans="1:25" x14ac:dyDescent="0.25">
      <c r="A308" s="6" t="s">
        <v>59</v>
      </c>
      <c r="B308" s="5">
        <f>Hakulomake!$B$17</f>
        <v>0</v>
      </c>
      <c r="C308" s="61">
        <v>2</v>
      </c>
      <c r="D308" s="5" t="s">
        <v>555</v>
      </c>
      <c r="E308" s="60" t="s">
        <v>2695</v>
      </c>
      <c r="F308" s="5" t="s">
        <v>557</v>
      </c>
      <c r="G308" s="5" t="s">
        <v>645</v>
      </c>
      <c r="H308" s="5" t="s">
        <v>575</v>
      </c>
      <c r="I308" s="5" t="s">
        <v>197</v>
      </c>
      <c r="J308" s="61" t="s">
        <v>2696</v>
      </c>
      <c r="N308" s="13"/>
      <c r="O308" s="39">
        <f>MIN(Lääkkeet[[#This Row],[Velvoite 1.1.2025 (pakkauksia)]],Lääkkeet[[#This Row],[Suurimman alitusluvan mukainen velvoite 
1.1.-30.6.2025 (pakkauksia)]],Lääkkeet[[#This Row],[Alin saldo 
1.1.-30.6.2025 (pakkauksia)]])*Lääkkeet[[#This Row],[Kirjanpitoarvo / pakkaus 1.1.2025
(EUR  ALV 0 %)]]</f>
        <v>0</v>
      </c>
      <c r="P308" s="15"/>
      <c r="Q308" s="12"/>
      <c r="R308" s="12"/>
      <c r="S308" s="12"/>
      <c r="T308" s="13"/>
      <c r="U308" s="39">
        <f>MIN(Lääkkeet[[#This Row],[Velvoite 1.7.2025 (pakkauksia)]],Lääkkeet[[#This Row],[Suurimman alitusluvan mukainen velvoite
1.7.-31.12.2025 (pakkauksia)]],Lääkkeet[[#This Row],[Alin saldo 
1.7.-31.12.2025 (pakkauksia)]])*Lääkkeet[[#This Row],[Kirjanpitoarvo / pakkaus 1.7.2025
(EUR  ALV 0 %)]]</f>
        <v>0</v>
      </c>
      <c r="W308" s="49" t="str" cm="1">
        <f t="array" ref="W308">IFERROR(_xlfn.IFS(Lääkkeet[[#This Row],[Sitoutunut pääoma 
1.1.-30.6.2025 (EUR)]]&gt;0,"Täytetyt",Lääkkeet[[#This Row],[Sitoutunut pääoma 
1.7.-31.12.2025 (EUR)]]&gt;0,"Täytetyt"),"")</f>
        <v/>
      </c>
      <c r="X308" s="49"/>
      <c r="Y308" s="5">
        <f>Hakulomake!$B$29</f>
        <v>0</v>
      </c>
    </row>
    <row r="309" spans="1:25" x14ac:dyDescent="0.25">
      <c r="A309" s="6" t="s">
        <v>59</v>
      </c>
      <c r="B309" s="5">
        <f>Hakulomake!$B$17</f>
        <v>0</v>
      </c>
      <c r="C309" s="61">
        <v>2</v>
      </c>
      <c r="D309" s="5" t="s">
        <v>555</v>
      </c>
      <c r="E309" s="60" t="s">
        <v>646</v>
      </c>
      <c r="F309" s="5" t="s">
        <v>557</v>
      </c>
      <c r="G309" s="5" t="s">
        <v>647</v>
      </c>
      <c r="H309" s="5" t="s">
        <v>111</v>
      </c>
      <c r="I309" s="5" t="s">
        <v>648</v>
      </c>
      <c r="J309" s="61" t="s">
        <v>649</v>
      </c>
      <c r="N309" s="13"/>
      <c r="O309" s="39">
        <f>MIN(Lääkkeet[[#This Row],[Velvoite 1.1.2025 (pakkauksia)]],Lääkkeet[[#This Row],[Suurimman alitusluvan mukainen velvoite 
1.1.-30.6.2025 (pakkauksia)]],Lääkkeet[[#This Row],[Alin saldo 
1.1.-30.6.2025 (pakkauksia)]])*Lääkkeet[[#This Row],[Kirjanpitoarvo / pakkaus 1.1.2025
(EUR  ALV 0 %)]]</f>
        <v>0</v>
      </c>
      <c r="P309" s="15"/>
      <c r="Q309" s="12"/>
      <c r="R309" s="12"/>
      <c r="S309" s="12"/>
      <c r="T309" s="13"/>
      <c r="U309" s="39">
        <f>MIN(Lääkkeet[[#This Row],[Velvoite 1.7.2025 (pakkauksia)]],Lääkkeet[[#This Row],[Suurimman alitusluvan mukainen velvoite
1.7.-31.12.2025 (pakkauksia)]],Lääkkeet[[#This Row],[Alin saldo 
1.7.-31.12.2025 (pakkauksia)]])*Lääkkeet[[#This Row],[Kirjanpitoarvo / pakkaus 1.7.2025
(EUR  ALV 0 %)]]</f>
        <v>0</v>
      </c>
      <c r="W309" s="49" t="str" cm="1">
        <f t="array" ref="W309">IFERROR(_xlfn.IFS(Lääkkeet[[#This Row],[Sitoutunut pääoma 
1.1.-30.6.2025 (EUR)]]&gt;0,"Täytetyt",Lääkkeet[[#This Row],[Sitoutunut pääoma 
1.7.-31.12.2025 (EUR)]]&gt;0,"Täytetyt"),"")</f>
        <v/>
      </c>
      <c r="X309" s="49"/>
      <c r="Y309" s="5">
        <f>Hakulomake!$B$29</f>
        <v>0</v>
      </c>
    </row>
    <row r="310" spans="1:25" x14ac:dyDescent="0.25">
      <c r="A310" s="6" t="s">
        <v>59</v>
      </c>
      <c r="B310" s="5">
        <f>Hakulomake!$B$17</f>
        <v>0</v>
      </c>
      <c r="C310" s="61">
        <v>2</v>
      </c>
      <c r="D310" s="5" t="s">
        <v>582</v>
      </c>
      <c r="E310" s="60" t="s">
        <v>650</v>
      </c>
      <c r="F310" s="5" t="s">
        <v>583</v>
      </c>
      <c r="G310" s="5" t="s">
        <v>600</v>
      </c>
      <c r="H310" s="5" t="s">
        <v>593</v>
      </c>
      <c r="I310" s="5" t="s">
        <v>197</v>
      </c>
      <c r="J310" s="61" t="s">
        <v>651</v>
      </c>
      <c r="N310" s="13"/>
      <c r="O310" s="39">
        <f>MIN(Lääkkeet[[#This Row],[Velvoite 1.1.2025 (pakkauksia)]],Lääkkeet[[#This Row],[Suurimman alitusluvan mukainen velvoite 
1.1.-30.6.2025 (pakkauksia)]],Lääkkeet[[#This Row],[Alin saldo 
1.1.-30.6.2025 (pakkauksia)]])*Lääkkeet[[#This Row],[Kirjanpitoarvo / pakkaus 1.1.2025
(EUR  ALV 0 %)]]</f>
        <v>0</v>
      </c>
      <c r="P310" s="15"/>
      <c r="Q310" s="12"/>
      <c r="R310" s="12"/>
      <c r="S310" s="12"/>
      <c r="T310" s="13"/>
      <c r="U310" s="39">
        <f>MIN(Lääkkeet[[#This Row],[Velvoite 1.7.2025 (pakkauksia)]],Lääkkeet[[#This Row],[Suurimman alitusluvan mukainen velvoite
1.7.-31.12.2025 (pakkauksia)]],Lääkkeet[[#This Row],[Alin saldo 
1.7.-31.12.2025 (pakkauksia)]])*Lääkkeet[[#This Row],[Kirjanpitoarvo / pakkaus 1.7.2025
(EUR  ALV 0 %)]]</f>
        <v>0</v>
      </c>
      <c r="W310" s="49" t="str" cm="1">
        <f t="array" ref="W310">IFERROR(_xlfn.IFS(Lääkkeet[[#This Row],[Sitoutunut pääoma 
1.1.-30.6.2025 (EUR)]]&gt;0,"Täytetyt",Lääkkeet[[#This Row],[Sitoutunut pääoma 
1.7.-31.12.2025 (EUR)]]&gt;0,"Täytetyt"),"")</f>
        <v/>
      </c>
      <c r="X310" s="49"/>
      <c r="Y310" s="5">
        <f>Hakulomake!$B$29</f>
        <v>0</v>
      </c>
    </row>
    <row r="311" spans="1:25" x14ac:dyDescent="0.25">
      <c r="A311" s="6" t="s">
        <v>59</v>
      </c>
      <c r="B311" s="5">
        <f>Hakulomake!$B$17</f>
        <v>0</v>
      </c>
      <c r="C311" s="61">
        <v>2</v>
      </c>
      <c r="D311" s="5" t="s">
        <v>546</v>
      </c>
      <c r="E311" s="60" t="s">
        <v>652</v>
      </c>
      <c r="F311" s="5" t="s">
        <v>548</v>
      </c>
      <c r="G311" s="5" t="s">
        <v>615</v>
      </c>
      <c r="H311" s="5" t="s">
        <v>111</v>
      </c>
      <c r="I311" s="5" t="s">
        <v>197</v>
      </c>
      <c r="J311" s="61" t="s">
        <v>562</v>
      </c>
      <c r="N311" s="13"/>
      <c r="O311" s="39">
        <f>MIN(Lääkkeet[[#This Row],[Velvoite 1.1.2025 (pakkauksia)]],Lääkkeet[[#This Row],[Suurimman alitusluvan mukainen velvoite 
1.1.-30.6.2025 (pakkauksia)]],Lääkkeet[[#This Row],[Alin saldo 
1.1.-30.6.2025 (pakkauksia)]])*Lääkkeet[[#This Row],[Kirjanpitoarvo / pakkaus 1.1.2025
(EUR  ALV 0 %)]]</f>
        <v>0</v>
      </c>
      <c r="P311" s="15"/>
      <c r="Q311" s="12"/>
      <c r="R311" s="12"/>
      <c r="S311" s="12"/>
      <c r="T311" s="13"/>
      <c r="U311" s="39">
        <f>MIN(Lääkkeet[[#This Row],[Velvoite 1.7.2025 (pakkauksia)]],Lääkkeet[[#This Row],[Suurimman alitusluvan mukainen velvoite
1.7.-31.12.2025 (pakkauksia)]],Lääkkeet[[#This Row],[Alin saldo 
1.7.-31.12.2025 (pakkauksia)]])*Lääkkeet[[#This Row],[Kirjanpitoarvo / pakkaus 1.7.2025
(EUR  ALV 0 %)]]</f>
        <v>0</v>
      </c>
      <c r="W311" s="49" t="str" cm="1">
        <f t="array" ref="W311">IFERROR(_xlfn.IFS(Lääkkeet[[#This Row],[Sitoutunut pääoma 
1.1.-30.6.2025 (EUR)]]&gt;0,"Täytetyt",Lääkkeet[[#This Row],[Sitoutunut pääoma 
1.7.-31.12.2025 (EUR)]]&gt;0,"Täytetyt"),"")</f>
        <v/>
      </c>
      <c r="X311" s="49"/>
      <c r="Y311" s="5">
        <f>Hakulomake!$B$29</f>
        <v>0</v>
      </c>
    </row>
    <row r="312" spans="1:25" x14ac:dyDescent="0.25">
      <c r="A312" s="6" t="s">
        <v>59</v>
      </c>
      <c r="B312" s="5">
        <f>Hakulomake!$B$17</f>
        <v>0</v>
      </c>
      <c r="C312" s="61">
        <v>2</v>
      </c>
      <c r="D312" s="5" t="s">
        <v>546</v>
      </c>
      <c r="E312" s="60" t="s">
        <v>653</v>
      </c>
      <c r="F312" s="5" t="s">
        <v>548</v>
      </c>
      <c r="G312" s="5" t="s">
        <v>615</v>
      </c>
      <c r="H312" s="5" t="s">
        <v>654</v>
      </c>
      <c r="I312" s="5" t="s">
        <v>197</v>
      </c>
      <c r="J312" s="61" t="s">
        <v>562</v>
      </c>
      <c r="N312" s="13"/>
      <c r="O312" s="39">
        <f>MIN(Lääkkeet[[#This Row],[Velvoite 1.1.2025 (pakkauksia)]],Lääkkeet[[#This Row],[Suurimman alitusluvan mukainen velvoite 
1.1.-30.6.2025 (pakkauksia)]],Lääkkeet[[#This Row],[Alin saldo 
1.1.-30.6.2025 (pakkauksia)]])*Lääkkeet[[#This Row],[Kirjanpitoarvo / pakkaus 1.1.2025
(EUR  ALV 0 %)]]</f>
        <v>0</v>
      </c>
      <c r="P312" s="15"/>
      <c r="Q312" s="12"/>
      <c r="R312" s="12"/>
      <c r="S312" s="12"/>
      <c r="T312" s="13"/>
      <c r="U312" s="39">
        <f>MIN(Lääkkeet[[#This Row],[Velvoite 1.7.2025 (pakkauksia)]],Lääkkeet[[#This Row],[Suurimman alitusluvan mukainen velvoite
1.7.-31.12.2025 (pakkauksia)]],Lääkkeet[[#This Row],[Alin saldo 
1.7.-31.12.2025 (pakkauksia)]])*Lääkkeet[[#This Row],[Kirjanpitoarvo / pakkaus 1.7.2025
(EUR  ALV 0 %)]]</f>
        <v>0</v>
      </c>
      <c r="W312" s="49" t="str" cm="1">
        <f t="array" ref="W312">IFERROR(_xlfn.IFS(Lääkkeet[[#This Row],[Sitoutunut pääoma 
1.1.-30.6.2025 (EUR)]]&gt;0,"Täytetyt",Lääkkeet[[#This Row],[Sitoutunut pääoma 
1.7.-31.12.2025 (EUR)]]&gt;0,"Täytetyt"),"")</f>
        <v/>
      </c>
      <c r="X312" s="49"/>
      <c r="Y312" s="5">
        <f>Hakulomake!$B$29</f>
        <v>0</v>
      </c>
    </row>
    <row r="313" spans="1:25" x14ac:dyDescent="0.25">
      <c r="A313" s="6" t="s">
        <v>59</v>
      </c>
      <c r="B313" s="5">
        <f>Hakulomake!$B$17</f>
        <v>0</v>
      </c>
      <c r="C313" s="61">
        <v>2</v>
      </c>
      <c r="D313" s="5" t="s">
        <v>546</v>
      </c>
      <c r="E313" s="60" t="s">
        <v>655</v>
      </c>
      <c r="F313" s="5" t="s">
        <v>548</v>
      </c>
      <c r="G313" s="5" t="s">
        <v>615</v>
      </c>
      <c r="H313" s="5" t="s">
        <v>656</v>
      </c>
      <c r="I313" s="5" t="s">
        <v>197</v>
      </c>
      <c r="J313" s="61" t="s">
        <v>562</v>
      </c>
      <c r="N313" s="13"/>
      <c r="O313" s="39">
        <f>MIN(Lääkkeet[[#This Row],[Velvoite 1.1.2025 (pakkauksia)]],Lääkkeet[[#This Row],[Suurimman alitusluvan mukainen velvoite 
1.1.-30.6.2025 (pakkauksia)]],Lääkkeet[[#This Row],[Alin saldo 
1.1.-30.6.2025 (pakkauksia)]])*Lääkkeet[[#This Row],[Kirjanpitoarvo / pakkaus 1.1.2025
(EUR  ALV 0 %)]]</f>
        <v>0</v>
      </c>
      <c r="P313" s="15"/>
      <c r="Q313" s="12"/>
      <c r="R313" s="12"/>
      <c r="S313" s="12"/>
      <c r="T313" s="13"/>
      <c r="U313" s="39">
        <f>MIN(Lääkkeet[[#This Row],[Velvoite 1.7.2025 (pakkauksia)]],Lääkkeet[[#This Row],[Suurimman alitusluvan mukainen velvoite
1.7.-31.12.2025 (pakkauksia)]],Lääkkeet[[#This Row],[Alin saldo 
1.7.-31.12.2025 (pakkauksia)]])*Lääkkeet[[#This Row],[Kirjanpitoarvo / pakkaus 1.7.2025
(EUR  ALV 0 %)]]</f>
        <v>0</v>
      </c>
      <c r="W313" s="49" t="str" cm="1">
        <f t="array" ref="W313">IFERROR(_xlfn.IFS(Lääkkeet[[#This Row],[Sitoutunut pääoma 
1.1.-30.6.2025 (EUR)]]&gt;0,"Täytetyt",Lääkkeet[[#This Row],[Sitoutunut pääoma 
1.7.-31.12.2025 (EUR)]]&gt;0,"Täytetyt"),"")</f>
        <v/>
      </c>
      <c r="X313" s="49"/>
      <c r="Y313" s="5">
        <f>Hakulomake!$B$29</f>
        <v>0</v>
      </c>
    </row>
    <row r="314" spans="1:25" x14ac:dyDescent="0.25">
      <c r="A314" s="6" t="s">
        <v>59</v>
      </c>
      <c r="B314" s="5">
        <f>Hakulomake!$B$17</f>
        <v>0</v>
      </c>
      <c r="C314" s="61">
        <v>2</v>
      </c>
      <c r="D314" s="5" t="s">
        <v>582</v>
      </c>
      <c r="E314" s="60" t="s">
        <v>657</v>
      </c>
      <c r="F314" s="5" t="s">
        <v>583</v>
      </c>
      <c r="G314" s="5" t="s">
        <v>592</v>
      </c>
      <c r="H314" s="5" t="s">
        <v>601</v>
      </c>
      <c r="I314" s="5" t="s">
        <v>197</v>
      </c>
      <c r="J314" s="61" t="s">
        <v>72</v>
      </c>
      <c r="N314" s="13"/>
      <c r="O314" s="39">
        <f>MIN(Lääkkeet[[#This Row],[Velvoite 1.1.2025 (pakkauksia)]],Lääkkeet[[#This Row],[Suurimman alitusluvan mukainen velvoite 
1.1.-30.6.2025 (pakkauksia)]],Lääkkeet[[#This Row],[Alin saldo 
1.1.-30.6.2025 (pakkauksia)]])*Lääkkeet[[#This Row],[Kirjanpitoarvo / pakkaus 1.1.2025
(EUR  ALV 0 %)]]</f>
        <v>0</v>
      </c>
      <c r="P314" s="15"/>
      <c r="Q314" s="12"/>
      <c r="R314" s="12"/>
      <c r="S314" s="12"/>
      <c r="T314" s="13"/>
      <c r="U314" s="39">
        <f>MIN(Lääkkeet[[#This Row],[Velvoite 1.7.2025 (pakkauksia)]],Lääkkeet[[#This Row],[Suurimman alitusluvan mukainen velvoite
1.7.-31.12.2025 (pakkauksia)]],Lääkkeet[[#This Row],[Alin saldo 
1.7.-31.12.2025 (pakkauksia)]])*Lääkkeet[[#This Row],[Kirjanpitoarvo / pakkaus 1.7.2025
(EUR  ALV 0 %)]]</f>
        <v>0</v>
      </c>
      <c r="W314" s="49" t="str" cm="1">
        <f t="array" ref="W314">IFERROR(_xlfn.IFS(Lääkkeet[[#This Row],[Sitoutunut pääoma 
1.1.-30.6.2025 (EUR)]]&gt;0,"Täytetyt",Lääkkeet[[#This Row],[Sitoutunut pääoma 
1.7.-31.12.2025 (EUR)]]&gt;0,"Täytetyt"),"")</f>
        <v/>
      </c>
      <c r="X314" s="49"/>
      <c r="Y314" s="5">
        <f>Hakulomake!$B$29</f>
        <v>0</v>
      </c>
    </row>
    <row r="315" spans="1:25" x14ac:dyDescent="0.25">
      <c r="A315" s="6" t="s">
        <v>59</v>
      </c>
      <c r="B315" s="5">
        <f>Hakulomake!$B$17</f>
        <v>0</v>
      </c>
      <c r="C315" s="61">
        <v>2</v>
      </c>
      <c r="D315" s="5" t="s">
        <v>537</v>
      </c>
      <c r="E315" s="60" t="s">
        <v>658</v>
      </c>
      <c r="F315" s="5" t="s">
        <v>538</v>
      </c>
      <c r="G315" s="5" t="s">
        <v>659</v>
      </c>
      <c r="I315" s="5" t="s">
        <v>540</v>
      </c>
      <c r="J315" s="61" t="s">
        <v>660</v>
      </c>
      <c r="N315" s="13"/>
      <c r="O315" s="39">
        <f>MIN(Lääkkeet[[#This Row],[Velvoite 1.1.2025 (pakkauksia)]],Lääkkeet[[#This Row],[Suurimman alitusluvan mukainen velvoite 
1.1.-30.6.2025 (pakkauksia)]],Lääkkeet[[#This Row],[Alin saldo 
1.1.-30.6.2025 (pakkauksia)]])*Lääkkeet[[#This Row],[Kirjanpitoarvo / pakkaus 1.1.2025
(EUR  ALV 0 %)]]</f>
        <v>0</v>
      </c>
      <c r="P315" s="15"/>
      <c r="Q315" s="12"/>
      <c r="R315" s="12"/>
      <c r="S315" s="12"/>
      <c r="T315" s="13"/>
      <c r="U315" s="39">
        <f>MIN(Lääkkeet[[#This Row],[Velvoite 1.7.2025 (pakkauksia)]],Lääkkeet[[#This Row],[Suurimman alitusluvan mukainen velvoite
1.7.-31.12.2025 (pakkauksia)]],Lääkkeet[[#This Row],[Alin saldo 
1.7.-31.12.2025 (pakkauksia)]])*Lääkkeet[[#This Row],[Kirjanpitoarvo / pakkaus 1.7.2025
(EUR  ALV 0 %)]]</f>
        <v>0</v>
      </c>
      <c r="W315" s="49" t="str" cm="1">
        <f t="array" ref="W315">IFERROR(_xlfn.IFS(Lääkkeet[[#This Row],[Sitoutunut pääoma 
1.1.-30.6.2025 (EUR)]]&gt;0,"Täytetyt",Lääkkeet[[#This Row],[Sitoutunut pääoma 
1.7.-31.12.2025 (EUR)]]&gt;0,"Täytetyt"),"")</f>
        <v/>
      </c>
      <c r="X315" s="49"/>
      <c r="Y315" s="5">
        <f>Hakulomake!$B$29</f>
        <v>0</v>
      </c>
    </row>
    <row r="316" spans="1:25" x14ac:dyDescent="0.25">
      <c r="A316" s="6" t="s">
        <v>59</v>
      </c>
      <c r="B316" s="5">
        <f>Hakulomake!$B$17</f>
        <v>0</v>
      </c>
      <c r="C316" s="61">
        <v>2</v>
      </c>
      <c r="D316" s="5" t="s">
        <v>582</v>
      </c>
      <c r="E316" s="60" t="s">
        <v>661</v>
      </c>
      <c r="F316" s="5" t="s">
        <v>583</v>
      </c>
      <c r="G316" s="5" t="s">
        <v>662</v>
      </c>
      <c r="H316" s="5" t="s">
        <v>601</v>
      </c>
      <c r="I316" s="5" t="s">
        <v>197</v>
      </c>
      <c r="J316" s="61" t="s">
        <v>72</v>
      </c>
      <c r="N316" s="13"/>
      <c r="O316" s="39">
        <f>MIN(Lääkkeet[[#This Row],[Velvoite 1.1.2025 (pakkauksia)]],Lääkkeet[[#This Row],[Suurimman alitusluvan mukainen velvoite 
1.1.-30.6.2025 (pakkauksia)]],Lääkkeet[[#This Row],[Alin saldo 
1.1.-30.6.2025 (pakkauksia)]])*Lääkkeet[[#This Row],[Kirjanpitoarvo / pakkaus 1.1.2025
(EUR  ALV 0 %)]]</f>
        <v>0</v>
      </c>
      <c r="P316" s="15"/>
      <c r="Q316" s="12"/>
      <c r="R316" s="12"/>
      <c r="S316" s="12"/>
      <c r="T316" s="13"/>
      <c r="U316" s="39">
        <f>MIN(Lääkkeet[[#This Row],[Velvoite 1.7.2025 (pakkauksia)]],Lääkkeet[[#This Row],[Suurimman alitusluvan mukainen velvoite
1.7.-31.12.2025 (pakkauksia)]],Lääkkeet[[#This Row],[Alin saldo 
1.7.-31.12.2025 (pakkauksia)]])*Lääkkeet[[#This Row],[Kirjanpitoarvo / pakkaus 1.7.2025
(EUR  ALV 0 %)]]</f>
        <v>0</v>
      </c>
      <c r="W316" s="49" t="str" cm="1">
        <f t="array" ref="W316">IFERROR(_xlfn.IFS(Lääkkeet[[#This Row],[Sitoutunut pääoma 
1.1.-30.6.2025 (EUR)]]&gt;0,"Täytetyt",Lääkkeet[[#This Row],[Sitoutunut pääoma 
1.7.-31.12.2025 (EUR)]]&gt;0,"Täytetyt"),"")</f>
        <v/>
      </c>
      <c r="X316" s="49"/>
      <c r="Y316" s="5">
        <f>Hakulomake!$B$29</f>
        <v>0</v>
      </c>
    </row>
    <row r="317" spans="1:25" x14ac:dyDescent="0.25">
      <c r="A317" s="6" t="s">
        <v>59</v>
      </c>
      <c r="B317" s="5">
        <f>Hakulomake!$B$17</f>
        <v>0</v>
      </c>
      <c r="C317" s="61">
        <v>2</v>
      </c>
      <c r="D317" s="5" t="s">
        <v>537</v>
      </c>
      <c r="E317" s="60" t="s">
        <v>663</v>
      </c>
      <c r="F317" s="5" t="s">
        <v>538</v>
      </c>
      <c r="G317" s="5" t="s">
        <v>664</v>
      </c>
      <c r="I317" s="5" t="s">
        <v>540</v>
      </c>
      <c r="J317" s="61" t="s">
        <v>665</v>
      </c>
      <c r="N317" s="13"/>
      <c r="O317" s="39">
        <f>MIN(Lääkkeet[[#This Row],[Velvoite 1.1.2025 (pakkauksia)]],Lääkkeet[[#This Row],[Suurimman alitusluvan mukainen velvoite 
1.1.-30.6.2025 (pakkauksia)]],Lääkkeet[[#This Row],[Alin saldo 
1.1.-30.6.2025 (pakkauksia)]])*Lääkkeet[[#This Row],[Kirjanpitoarvo / pakkaus 1.1.2025
(EUR  ALV 0 %)]]</f>
        <v>0</v>
      </c>
      <c r="P317" s="15"/>
      <c r="Q317" s="12"/>
      <c r="R317" s="12"/>
      <c r="S317" s="12"/>
      <c r="T317" s="13"/>
      <c r="U317" s="39">
        <f>MIN(Lääkkeet[[#This Row],[Velvoite 1.7.2025 (pakkauksia)]],Lääkkeet[[#This Row],[Suurimman alitusluvan mukainen velvoite
1.7.-31.12.2025 (pakkauksia)]],Lääkkeet[[#This Row],[Alin saldo 
1.7.-31.12.2025 (pakkauksia)]])*Lääkkeet[[#This Row],[Kirjanpitoarvo / pakkaus 1.7.2025
(EUR  ALV 0 %)]]</f>
        <v>0</v>
      </c>
      <c r="W317" s="49" t="str" cm="1">
        <f t="array" ref="W317">IFERROR(_xlfn.IFS(Lääkkeet[[#This Row],[Sitoutunut pääoma 
1.1.-30.6.2025 (EUR)]]&gt;0,"Täytetyt",Lääkkeet[[#This Row],[Sitoutunut pääoma 
1.7.-31.12.2025 (EUR)]]&gt;0,"Täytetyt"),"")</f>
        <v/>
      </c>
      <c r="X317" s="49"/>
      <c r="Y317" s="5">
        <f>Hakulomake!$B$29</f>
        <v>0</v>
      </c>
    </row>
    <row r="318" spans="1:25" x14ac:dyDescent="0.25">
      <c r="A318" s="6" t="s">
        <v>59</v>
      </c>
      <c r="B318" s="5">
        <f>Hakulomake!$B$17</f>
        <v>0</v>
      </c>
      <c r="C318" s="61">
        <v>2</v>
      </c>
      <c r="D318" s="5" t="s">
        <v>555</v>
      </c>
      <c r="E318" s="60" t="s">
        <v>666</v>
      </c>
      <c r="F318" s="5" t="s">
        <v>557</v>
      </c>
      <c r="G318" s="5" t="s">
        <v>574</v>
      </c>
      <c r="H318" s="5" t="s">
        <v>575</v>
      </c>
      <c r="I318" s="5" t="s">
        <v>197</v>
      </c>
      <c r="J318" s="61" t="s">
        <v>605</v>
      </c>
      <c r="N318" s="13"/>
      <c r="O318" s="39">
        <f>MIN(Lääkkeet[[#This Row],[Velvoite 1.1.2025 (pakkauksia)]],Lääkkeet[[#This Row],[Suurimman alitusluvan mukainen velvoite 
1.1.-30.6.2025 (pakkauksia)]],Lääkkeet[[#This Row],[Alin saldo 
1.1.-30.6.2025 (pakkauksia)]])*Lääkkeet[[#This Row],[Kirjanpitoarvo / pakkaus 1.1.2025
(EUR  ALV 0 %)]]</f>
        <v>0</v>
      </c>
      <c r="P318" s="15"/>
      <c r="Q318" s="12"/>
      <c r="R318" s="12"/>
      <c r="S318" s="12"/>
      <c r="T318" s="13"/>
      <c r="U318" s="39">
        <f>MIN(Lääkkeet[[#This Row],[Velvoite 1.7.2025 (pakkauksia)]],Lääkkeet[[#This Row],[Suurimman alitusluvan mukainen velvoite
1.7.-31.12.2025 (pakkauksia)]],Lääkkeet[[#This Row],[Alin saldo 
1.7.-31.12.2025 (pakkauksia)]])*Lääkkeet[[#This Row],[Kirjanpitoarvo / pakkaus 1.7.2025
(EUR  ALV 0 %)]]</f>
        <v>0</v>
      </c>
      <c r="W318" s="49" t="str" cm="1">
        <f t="array" ref="W318">IFERROR(_xlfn.IFS(Lääkkeet[[#This Row],[Sitoutunut pääoma 
1.1.-30.6.2025 (EUR)]]&gt;0,"Täytetyt",Lääkkeet[[#This Row],[Sitoutunut pääoma 
1.7.-31.12.2025 (EUR)]]&gt;0,"Täytetyt"),"")</f>
        <v/>
      </c>
      <c r="X318" s="49"/>
      <c r="Y318" s="5">
        <f>Hakulomake!$B$29</f>
        <v>0</v>
      </c>
    </row>
    <row r="319" spans="1:25" x14ac:dyDescent="0.25">
      <c r="A319" s="6" t="s">
        <v>59</v>
      </c>
      <c r="B319" s="5">
        <f>Hakulomake!$B$17</f>
        <v>0</v>
      </c>
      <c r="C319" s="61">
        <v>2</v>
      </c>
      <c r="D319" s="5" t="s">
        <v>546</v>
      </c>
      <c r="E319" s="60" t="s">
        <v>667</v>
      </c>
      <c r="F319" s="5" t="s">
        <v>548</v>
      </c>
      <c r="G319" s="5" t="s">
        <v>615</v>
      </c>
      <c r="H319" s="5" t="s">
        <v>108</v>
      </c>
      <c r="I319" s="5" t="s">
        <v>197</v>
      </c>
      <c r="J319" s="61" t="s">
        <v>198</v>
      </c>
      <c r="N319" s="13"/>
      <c r="O319" s="39">
        <f>MIN(Lääkkeet[[#This Row],[Velvoite 1.1.2025 (pakkauksia)]],Lääkkeet[[#This Row],[Suurimman alitusluvan mukainen velvoite 
1.1.-30.6.2025 (pakkauksia)]],Lääkkeet[[#This Row],[Alin saldo 
1.1.-30.6.2025 (pakkauksia)]])*Lääkkeet[[#This Row],[Kirjanpitoarvo / pakkaus 1.1.2025
(EUR  ALV 0 %)]]</f>
        <v>0</v>
      </c>
      <c r="P319" s="15"/>
      <c r="Q319" s="12"/>
      <c r="R319" s="12"/>
      <c r="S319" s="12"/>
      <c r="T319" s="13"/>
      <c r="U319" s="39">
        <f>MIN(Lääkkeet[[#This Row],[Velvoite 1.7.2025 (pakkauksia)]],Lääkkeet[[#This Row],[Suurimman alitusluvan mukainen velvoite
1.7.-31.12.2025 (pakkauksia)]],Lääkkeet[[#This Row],[Alin saldo 
1.7.-31.12.2025 (pakkauksia)]])*Lääkkeet[[#This Row],[Kirjanpitoarvo / pakkaus 1.7.2025
(EUR  ALV 0 %)]]</f>
        <v>0</v>
      </c>
      <c r="W319" s="49" t="str" cm="1">
        <f t="array" ref="W319">IFERROR(_xlfn.IFS(Lääkkeet[[#This Row],[Sitoutunut pääoma 
1.1.-30.6.2025 (EUR)]]&gt;0,"Täytetyt",Lääkkeet[[#This Row],[Sitoutunut pääoma 
1.7.-31.12.2025 (EUR)]]&gt;0,"Täytetyt"),"")</f>
        <v/>
      </c>
      <c r="X319" s="49"/>
      <c r="Y319" s="5">
        <f>Hakulomake!$B$29</f>
        <v>0</v>
      </c>
    </row>
    <row r="320" spans="1:25" x14ac:dyDescent="0.25">
      <c r="A320" s="6" t="s">
        <v>59</v>
      </c>
      <c r="B320" s="5">
        <f>Hakulomake!$B$17</f>
        <v>0</v>
      </c>
      <c r="C320" s="61">
        <v>2</v>
      </c>
      <c r="D320" s="5" t="s">
        <v>576</v>
      </c>
      <c r="E320" s="60" t="s">
        <v>668</v>
      </c>
      <c r="F320" s="5" t="s">
        <v>578</v>
      </c>
      <c r="G320" s="5" t="s">
        <v>579</v>
      </c>
      <c r="I320" s="5" t="s">
        <v>197</v>
      </c>
      <c r="J320" s="61" t="s">
        <v>605</v>
      </c>
      <c r="N320" s="13"/>
      <c r="O320" s="39">
        <f>MIN(Lääkkeet[[#This Row],[Velvoite 1.1.2025 (pakkauksia)]],Lääkkeet[[#This Row],[Suurimman alitusluvan mukainen velvoite 
1.1.-30.6.2025 (pakkauksia)]],Lääkkeet[[#This Row],[Alin saldo 
1.1.-30.6.2025 (pakkauksia)]])*Lääkkeet[[#This Row],[Kirjanpitoarvo / pakkaus 1.1.2025
(EUR  ALV 0 %)]]</f>
        <v>0</v>
      </c>
      <c r="P320" s="15"/>
      <c r="Q320" s="12"/>
      <c r="R320" s="12"/>
      <c r="S320" s="12"/>
      <c r="T320" s="13"/>
      <c r="U320" s="39">
        <f>MIN(Lääkkeet[[#This Row],[Velvoite 1.7.2025 (pakkauksia)]],Lääkkeet[[#This Row],[Suurimman alitusluvan mukainen velvoite
1.7.-31.12.2025 (pakkauksia)]],Lääkkeet[[#This Row],[Alin saldo 
1.7.-31.12.2025 (pakkauksia)]])*Lääkkeet[[#This Row],[Kirjanpitoarvo / pakkaus 1.7.2025
(EUR  ALV 0 %)]]</f>
        <v>0</v>
      </c>
      <c r="W320" s="49" t="str" cm="1">
        <f t="array" ref="W320">IFERROR(_xlfn.IFS(Lääkkeet[[#This Row],[Sitoutunut pääoma 
1.1.-30.6.2025 (EUR)]]&gt;0,"Täytetyt",Lääkkeet[[#This Row],[Sitoutunut pääoma 
1.7.-31.12.2025 (EUR)]]&gt;0,"Täytetyt"),"")</f>
        <v/>
      </c>
      <c r="X320" s="49"/>
      <c r="Y320" s="5">
        <f>Hakulomake!$B$29</f>
        <v>0</v>
      </c>
    </row>
    <row r="321" spans="1:25" x14ac:dyDescent="0.25">
      <c r="A321" s="6" t="s">
        <v>59</v>
      </c>
      <c r="B321" s="5">
        <f>Hakulomake!$B$17</f>
        <v>0</v>
      </c>
      <c r="C321" s="61">
        <v>2</v>
      </c>
      <c r="D321" s="5" t="s">
        <v>555</v>
      </c>
      <c r="E321" s="60" t="s">
        <v>669</v>
      </c>
      <c r="F321" s="5" t="s">
        <v>557</v>
      </c>
      <c r="G321" s="5" t="s">
        <v>2697</v>
      </c>
      <c r="H321" s="5" t="s">
        <v>575</v>
      </c>
      <c r="I321" s="5" t="s">
        <v>197</v>
      </c>
      <c r="J321" s="61" t="s">
        <v>670</v>
      </c>
      <c r="N321" s="13"/>
      <c r="O321" s="39">
        <f>MIN(Lääkkeet[[#This Row],[Velvoite 1.1.2025 (pakkauksia)]],Lääkkeet[[#This Row],[Suurimman alitusluvan mukainen velvoite 
1.1.-30.6.2025 (pakkauksia)]],Lääkkeet[[#This Row],[Alin saldo 
1.1.-30.6.2025 (pakkauksia)]])*Lääkkeet[[#This Row],[Kirjanpitoarvo / pakkaus 1.1.2025
(EUR  ALV 0 %)]]</f>
        <v>0</v>
      </c>
      <c r="P321" s="15"/>
      <c r="Q321" s="12"/>
      <c r="R321" s="12"/>
      <c r="S321" s="12"/>
      <c r="T321" s="13"/>
      <c r="U321" s="39">
        <f>MIN(Lääkkeet[[#This Row],[Velvoite 1.7.2025 (pakkauksia)]],Lääkkeet[[#This Row],[Suurimman alitusluvan mukainen velvoite
1.7.-31.12.2025 (pakkauksia)]],Lääkkeet[[#This Row],[Alin saldo 
1.7.-31.12.2025 (pakkauksia)]])*Lääkkeet[[#This Row],[Kirjanpitoarvo / pakkaus 1.7.2025
(EUR  ALV 0 %)]]</f>
        <v>0</v>
      </c>
      <c r="W321" s="49" t="str" cm="1">
        <f t="array" ref="W321">IFERROR(_xlfn.IFS(Lääkkeet[[#This Row],[Sitoutunut pääoma 
1.1.-30.6.2025 (EUR)]]&gt;0,"Täytetyt",Lääkkeet[[#This Row],[Sitoutunut pääoma 
1.7.-31.12.2025 (EUR)]]&gt;0,"Täytetyt"),"")</f>
        <v/>
      </c>
      <c r="X321" s="49"/>
      <c r="Y321" s="5">
        <f>Hakulomake!$B$29</f>
        <v>0</v>
      </c>
    </row>
    <row r="322" spans="1:25" x14ac:dyDescent="0.25">
      <c r="A322" s="6" t="s">
        <v>59</v>
      </c>
      <c r="B322" s="5">
        <f>Hakulomake!$B$17</f>
        <v>0</v>
      </c>
      <c r="C322" s="61">
        <v>2</v>
      </c>
      <c r="D322" s="5" t="s">
        <v>555</v>
      </c>
      <c r="E322" s="60" t="s">
        <v>671</v>
      </c>
      <c r="F322" s="5" t="s">
        <v>557</v>
      </c>
      <c r="G322" s="5" t="s">
        <v>647</v>
      </c>
      <c r="H322" s="5" t="s">
        <v>111</v>
      </c>
      <c r="I322" s="5" t="s">
        <v>648</v>
      </c>
      <c r="J322" s="61" t="s">
        <v>649</v>
      </c>
      <c r="N322" s="13"/>
      <c r="O322" s="39">
        <f>MIN(Lääkkeet[[#This Row],[Velvoite 1.1.2025 (pakkauksia)]],Lääkkeet[[#This Row],[Suurimman alitusluvan mukainen velvoite 
1.1.-30.6.2025 (pakkauksia)]],Lääkkeet[[#This Row],[Alin saldo 
1.1.-30.6.2025 (pakkauksia)]])*Lääkkeet[[#This Row],[Kirjanpitoarvo / pakkaus 1.1.2025
(EUR  ALV 0 %)]]</f>
        <v>0</v>
      </c>
      <c r="P322" s="15"/>
      <c r="Q322" s="12"/>
      <c r="R322" s="12"/>
      <c r="S322" s="12"/>
      <c r="T322" s="13"/>
      <c r="U322" s="39">
        <f>MIN(Lääkkeet[[#This Row],[Velvoite 1.7.2025 (pakkauksia)]],Lääkkeet[[#This Row],[Suurimman alitusluvan mukainen velvoite
1.7.-31.12.2025 (pakkauksia)]],Lääkkeet[[#This Row],[Alin saldo 
1.7.-31.12.2025 (pakkauksia)]])*Lääkkeet[[#This Row],[Kirjanpitoarvo / pakkaus 1.7.2025
(EUR  ALV 0 %)]]</f>
        <v>0</v>
      </c>
      <c r="W322" s="49" t="str" cm="1">
        <f t="array" ref="W322">IFERROR(_xlfn.IFS(Lääkkeet[[#This Row],[Sitoutunut pääoma 
1.1.-30.6.2025 (EUR)]]&gt;0,"Täytetyt",Lääkkeet[[#This Row],[Sitoutunut pääoma 
1.7.-31.12.2025 (EUR)]]&gt;0,"Täytetyt"),"")</f>
        <v/>
      </c>
      <c r="X322" s="49"/>
      <c r="Y322" s="5">
        <f>Hakulomake!$B$29</f>
        <v>0</v>
      </c>
    </row>
    <row r="323" spans="1:25" x14ac:dyDescent="0.25">
      <c r="A323" s="6" t="s">
        <v>59</v>
      </c>
      <c r="B323" s="5">
        <f>Hakulomake!$B$17</f>
        <v>0</v>
      </c>
      <c r="C323" s="61">
        <v>2</v>
      </c>
      <c r="D323" s="5" t="s">
        <v>555</v>
      </c>
      <c r="E323" s="60" t="s">
        <v>672</v>
      </c>
      <c r="F323" s="5" t="s">
        <v>557</v>
      </c>
      <c r="G323" s="5" t="s">
        <v>574</v>
      </c>
      <c r="H323" s="5" t="s">
        <v>575</v>
      </c>
      <c r="I323" s="5" t="s">
        <v>197</v>
      </c>
      <c r="J323" s="61" t="s">
        <v>605</v>
      </c>
      <c r="N323" s="13"/>
      <c r="O323" s="39">
        <f>MIN(Lääkkeet[[#This Row],[Velvoite 1.1.2025 (pakkauksia)]],Lääkkeet[[#This Row],[Suurimman alitusluvan mukainen velvoite 
1.1.-30.6.2025 (pakkauksia)]],Lääkkeet[[#This Row],[Alin saldo 
1.1.-30.6.2025 (pakkauksia)]])*Lääkkeet[[#This Row],[Kirjanpitoarvo / pakkaus 1.1.2025
(EUR  ALV 0 %)]]</f>
        <v>0</v>
      </c>
      <c r="P323" s="15"/>
      <c r="Q323" s="12"/>
      <c r="R323" s="12"/>
      <c r="S323" s="12"/>
      <c r="T323" s="13"/>
      <c r="U323" s="39">
        <f>MIN(Lääkkeet[[#This Row],[Velvoite 1.7.2025 (pakkauksia)]],Lääkkeet[[#This Row],[Suurimman alitusluvan mukainen velvoite
1.7.-31.12.2025 (pakkauksia)]],Lääkkeet[[#This Row],[Alin saldo 
1.7.-31.12.2025 (pakkauksia)]])*Lääkkeet[[#This Row],[Kirjanpitoarvo / pakkaus 1.7.2025
(EUR  ALV 0 %)]]</f>
        <v>0</v>
      </c>
      <c r="W323" s="49" t="str" cm="1">
        <f t="array" ref="W323">IFERROR(_xlfn.IFS(Lääkkeet[[#This Row],[Sitoutunut pääoma 
1.1.-30.6.2025 (EUR)]]&gt;0,"Täytetyt",Lääkkeet[[#This Row],[Sitoutunut pääoma 
1.7.-31.12.2025 (EUR)]]&gt;0,"Täytetyt"),"")</f>
        <v/>
      </c>
      <c r="X323" s="49"/>
      <c r="Y323" s="5">
        <f>Hakulomake!$B$29</f>
        <v>0</v>
      </c>
    </row>
    <row r="324" spans="1:25" x14ac:dyDescent="0.25">
      <c r="A324" s="6" t="s">
        <v>59</v>
      </c>
      <c r="B324" s="5">
        <f>Hakulomake!$B$17</f>
        <v>0</v>
      </c>
      <c r="C324" s="61">
        <v>2</v>
      </c>
      <c r="D324" s="5" t="s">
        <v>555</v>
      </c>
      <c r="E324" s="60" t="s">
        <v>673</v>
      </c>
      <c r="F324" s="5" t="s">
        <v>557</v>
      </c>
      <c r="G324" s="5" t="s">
        <v>558</v>
      </c>
      <c r="I324" s="5" t="s">
        <v>197</v>
      </c>
      <c r="J324" s="61" t="s">
        <v>605</v>
      </c>
      <c r="N324" s="13"/>
      <c r="O324" s="39">
        <f>MIN(Lääkkeet[[#This Row],[Velvoite 1.1.2025 (pakkauksia)]],Lääkkeet[[#This Row],[Suurimman alitusluvan mukainen velvoite 
1.1.-30.6.2025 (pakkauksia)]],Lääkkeet[[#This Row],[Alin saldo 
1.1.-30.6.2025 (pakkauksia)]])*Lääkkeet[[#This Row],[Kirjanpitoarvo / pakkaus 1.1.2025
(EUR  ALV 0 %)]]</f>
        <v>0</v>
      </c>
      <c r="P324" s="15"/>
      <c r="Q324" s="12"/>
      <c r="R324" s="12"/>
      <c r="S324" s="12"/>
      <c r="T324" s="13"/>
      <c r="U324" s="39">
        <f>MIN(Lääkkeet[[#This Row],[Velvoite 1.7.2025 (pakkauksia)]],Lääkkeet[[#This Row],[Suurimman alitusluvan mukainen velvoite
1.7.-31.12.2025 (pakkauksia)]],Lääkkeet[[#This Row],[Alin saldo 
1.7.-31.12.2025 (pakkauksia)]])*Lääkkeet[[#This Row],[Kirjanpitoarvo / pakkaus 1.7.2025
(EUR  ALV 0 %)]]</f>
        <v>0</v>
      </c>
      <c r="W324" s="49" t="str" cm="1">
        <f t="array" ref="W324">IFERROR(_xlfn.IFS(Lääkkeet[[#This Row],[Sitoutunut pääoma 
1.1.-30.6.2025 (EUR)]]&gt;0,"Täytetyt",Lääkkeet[[#This Row],[Sitoutunut pääoma 
1.7.-31.12.2025 (EUR)]]&gt;0,"Täytetyt"),"")</f>
        <v/>
      </c>
      <c r="X324" s="49"/>
      <c r="Y324" s="5">
        <f>Hakulomake!$B$29</f>
        <v>0</v>
      </c>
    </row>
    <row r="325" spans="1:25" x14ac:dyDescent="0.25">
      <c r="A325" s="6" t="s">
        <v>59</v>
      </c>
      <c r="B325" s="5">
        <f>Hakulomake!$B$17</f>
        <v>0</v>
      </c>
      <c r="C325" s="61">
        <v>2</v>
      </c>
      <c r="D325" s="5" t="s">
        <v>555</v>
      </c>
      <c r="E325" s="60" t="s">
        <v>674</v>
      </c>
      <c r="F325" s="5" t="s">
        <v>557</v>
      </c>
      <c r="G325" s="5" t="s">
        <v>574</v>
      </c>
      <c r="H325" s="5" t="s">
        <v>575</v>
      </c>
      <c r="I325" s="5" t="s">
        <v>197</v>
      </c>
      <c r="J325" s="61" t="s">
        <v>605</v>
      </c>
      <c r="N325" s="13"/>
      <c r="O325" s="39">
        <f>MIN(Lääkkeet[[#This Row],[Velvoite 1.1.2025 (pakkauksia)]],Lääkkeet[[#This Row],[Suurimman alitusluvan mukainen velvoite 
1.1.-30.6.2025 (pakkauksia)]],Lääkkeet[[#This Row],[Alin saldo 
1.1.-30.6.2025 (pakkauksia)]])*Lääkkeet[[#This Row],[Kirjanpitoarvo / pakkaus 1.1.2025
(EUR  ALV 0 %)]]</f>
        <v>0</v>
      </c>
      <c r="P325" s="15"/>
      <c r="Q325" s="12"/>
      <c r="R325" s="12"/>
      <c r="S325" s="12"/>
      <c r="T325" s="13"/>
      <c r="U325" s="39">
        <f>MIN(Lääkkeet[[#This Row],[Velvoite 1.7.2025 (pakkauksia)]],Lääkkeet[[#This Row],[Suurimman alitusluvan mukainen velvoite
1.7.-31.12.2025 (pakkauksia)]],Lääkkeet[[#This Row],[Alin saldo 
1.7.-31.12.2025 (pakkauksia)]])*Lääkkeet[[#This Row],[Kirjanpitoarvo / pakkaus 1.7.2025
(EUR  ALV 0 %)]]</f>
        <v>0</v>
      </c>
      <c r="W325" s="49" t="str" cm="1">
        <f t="array" ref="W325">IFERROR(_xlfn.IFS(Lääkkeet[[#This Row],[Sitoutunut pääoma 
1.1.-30.6.2025 (EUR)]]&gt;0,"Täytetyt",Lääkkeet[[#This Row],[Sitoutunut pääoma 
1.7.-31.12.2025 (EUR)]]&gt;0,"Täytetyt"),"")</f>
        <v/>
      </c>
      <c r="X325" s="49"/>
      <c r="Y325" s="5">
        <f>Hakulomake!$B$29</f>
        <v>0</v>
      </c>
    </row>
    <row r="326" spans="1:25" x14ac:dyDescent="0.25">
      <c r="A326" s="6" t="s">
        <v>59</v>
      </c>
      <c r="B326" s="5">
        <f>Hakulomake!$B$17</f>
        <v>0</v>
      </c>
      <c r="C326" s="61">
        <v>2</v>
      </c>
      <c r="D326" s="5" t="s">
        <v>537</v>
      </c>
      <c r="E326" s="60" t="s">
        <v>675</v>
      </c>
      <c r="F326" s="5" t="s">
        <v>538</v>
      </c>
      <c r="G326" s="5" t="s">
        <v>676</v>
      </c>
      <c r="I326" s="5" t="s">
        <v>540</v>
      </c>
      <c r="J326" s="61" t="s">
        <v>677</v>
      </c>
      <c r="N326" s="13"/>
      <c r="O326" s="39">
        <f>MIN(Lääkkeet[[#This Row],[Velvoite 1.1.2025 (pakkauksia)]],Lääkkeet[[#This Row],[Suurimman alitusluvan mukainen velvoite 
1.1.-30.6.2025 (pakkauksia)]],Lääkkeet[[#This Row],[Alin saldo 
1.1.-30.6.2025 (pakkauksia)]])*Lääkkeet[[#This Row],[Kirjanpitoarvo / pakkaus 1.1.2025
(EUR  ALV 0 %)]]</f>
        <v>0</v>
      </c>
      <c r="P326" s="15"/>
      <c r="Q326" s="12"/>
      <c r="R326" s="12"/>
      <c r="S326" s="12"/>
      <c r="T326" s="13"/>
      <c r="U326" s="39">
        <f>MIN(Lääkkeet[[#This Row],[Velvoite 1.7.2025 (pakkauksia)]],Lääkkeet[[#This Row],[Suurimman alitusluvan mukainen velvoite
1.7.-31.12.2025 (pakkauksia)]],Lääkkeet[[#This Row],[Alin saldo 
1.7.-31.12.2025 (pakkauksia)]])*Lääkkeet[[#This Row],[Kirjanpitoarvo / pakkaus 1.7.2025
(EUR  ALV 0 %)]]</f>
        <v>0</v>
      </c>
      <c r="W326" s="49" t="str" cm="1">
        <f t="array" ref="W326">IFERROR(_xlfn.IFS(Lääkkeet[[#This Row],[Sitoutunut pääoma 
1.1.-30.6.2025 (EUR)]]&gt;0,"Täytetyt",Lääkkeet[[#This Row],[Sitoutunut pääoma 
1.7.-31.12.2025 (EUR)]]&gt;0,"Täytetyt"),"")</f>
        <v/>
      </c>
      <c r="X326" s="49"/>
      <c r="Y326" s="5">
        <f>Hakulomake!$B$29</f>
        <v>0</v>
      </c>
    </row>
    <row r="327" spans="1:25" x14ac:dyDescent="0.25">
      <c r="A327" s="6" t="s">
        <v>59</v>
      </c>
      <c r="B327" s="5">
        <f>Hakulomake!$B$17</f>
        <v>0</v>
      </c>
      <c r="C327" s="61">
        <v>2</v>
      </c>
      <c r="D327" s="5" t="s">
        <v>537</v>
      </c>
      <c r="E327" s="60" t="s">
        <v>678</v>
      </c>
      <c r="F327" s="5" t="s">
        <v>538</v>
      </c>
      <c r="G327" s="5" t="s">
        <v>676</v>
      </c>
      <c r="I327" s="5" t="s">
        <v>540</v>
      </c>
      <c r="J327" s="61" t="s">
        <v>679</v>
      </c>
      <c r="N327" s="13"/>
      <c r="O327" s="39">
        <f>MIN(Lääkkeet[[#This Row],[Velvoite 1.1.2025 (pakkauksia)]],Lääkkeet[[#This Row],[Suurimman alitusluvan mukainen velvoite 
1.1.-30.6.2025 (pakkauksia)]],Lääkkeet[[#This Row],[Alin saldo 
1.1.-30.6.2025 (pakkauksia)]])*Lääkkeet[[#This Row],[Kirjanpitoarvo / pakkaus 1.1.2025
(EUR  ALV 0 %)]]</f>
        <v>0</v>
      </c>
      <c r="P327" s="15"/>
      <c r="Q327" s="12"/>
      <c r="R327" s="12"/>
      <c r="S327" s="12"/>
      <c r="T327" s="13"/>
      <c r="U327" s="39">
        <f>MIN(Lääkkeet[[#This Row],[Velvoite 1.7.2025 (pakkauksia)]],Lääkkeet[[#This Row],[Suurimman alitusluvan mukainen velvoite
1.7.-31.12.2025 (pakkauksia)]],Lääkkeet[[#This Row],[Alin saldo 
1.7.-31.12.2025 (pakkauksia)]])*Lääkkeet[[#This Row],[Kirjanpitoarvo / pakkaus 1.7.2025
(EUR  ALV 0 %)]]</f>
        <v>0</v>
      </c>
      <c r="W327" s="49" t="str" cm="1">
        <f t="array" ref="W327">IFERROR(_xlfn.IFS(Lääkkeet[[#This Row],[Sitoutunut pääoma 
1.1.-30.6.2025 (EUR)]]&gt;0,"Täytetyt",Lääkkeet[[#This Row],[Sitoutunut pääoma 
1.7.-31.12.2025 (EUR)]]&gt;0,"Täytetyt"),"")</f>
        <v/>
      </c>
      <c r="X327" s="49"/>
      <c r="Y327" s="5">
        <f>Hakulomake!$B$29</f>
        <v>0</v>
      </c>
    </row>
    <row r="328" spans="1:25" x14ac:dyDescent="0.25">
      <c r="A328" s="6" t="s">
        <v>59</v>
      </c>
      <c r="B328" s="5">
        <f>Hakulomake!$B$17</f>
        <v>0</v>
      </c>
      <c r="C328" s="61">
        <v>2</v>
      </c>
      <c r="D328" s="5" t="s">
        <v>537</v>
      </c>
      <c r="E328" s="60" t="s">
        <v>680</v>
      </c>
      <c r="F328" s="5" t="s">
        <v>538</v>
      </c>
      <c r="G328" s="5" t="s">
        <v>676</v>
      </c>
      <c r="I328" s="5" t="s">
        <v>540</v>
      </c>
      <c r="J328" s="61" t="s">
        <v>681</v>
      </c>
      <c r="N328" s="13"/>
      <c r="O328" s="39">
        <f>MIN(Lääkkeet[[#This Row],[Velvoite 1.1.2025 (pakkauksia)]],Lääkkeet[[#This Row],[Suurimman alitusluvan mukainen velvoite 
1.1.-30.6.2025 (pakkauksia)]],Lääkkeet[[#This Row],[Alin saldo 
1.1.-30.6.2025 (pakkauksia)]])*Lääkkeet[[#This Row],[Kirjanpitoarvo / pakkaus 1.1.2025
(EUR  ALV 0 %)]]</f>
        <v>0</v>
      </c>
      <c r="P328" s="15"/>
      <c r="Q328" s="12"/>
      <c r="R328" s="12"/>
      <c r="S328" s="12"/>
      <c r="T328" s="13"/>
      <c r="U328" s="39">
        <f>MIN(Lääkkeet[[#This Row],[Velvoite 1.7.2025 (pakkauksia)]],Lääkkeet[[#This Row],[Suurimman alitusluvan mukainen velvoite
1.7.-31.12.2025 (pakkauksia)]],Lääkkeet[[#This Row],[Alin saldo 
1.7.-31.12.2025 (pakkauksia)]])*Lääkkeet[[#This Row],[Kirjanpitoarvo / pakkaus 1.7.2025
(EUR  ALV 0 %)]]</f>
        <v>0</v>
      </c>
      <c r="W328" s="49" t="str" cm="1">
        <f t="array" ref="W328">IFERROR(_xlfn.IFS(Lääkkeet[[#This Row],[Sitoutunut pääoma 
1.1.-30.6.2025 (EUR)]]&gt;0,"Täytetyt",Lääkkeet[[#This Row],[Sitoutunut pääoma 
1.7.-31.12.2025 (EUR)]]&gt;0,"Täytetyt"),"")</f>
        <v/>
      </c>
      <c r="X328" s="49"/>
      <c r="Y328" s="5">
        <f>Hakulomake!$B$29</f>
        <v>0</v>
      </c>
    </row>
    <row r="329" spans="1:25" x14ac:dyDescent="0.25">
      <c r="A329" s="6" t="s">
        <v>59</v>
      </c>
      <c r="B329" s="5">
        <f>Hakulomake!$B$17</f>
        <v>0</v>
      </c>
      <c r="C329" s="61">
        <v>2</v>
      </c>
      <c r="D329" s="5" t="s">
        <v>537</v>
      </c>
      <c r="E329" s="60" t="s">
        <v>682</v>
      </c>
      <c r="F329" s="5" t="s">
        <v>538</v>
      </c>
      <c r="G329" s="5" t="s">
        <v>676</v>
      </c>
      <c r="I329" s="5" t="s">
        <v>540</v>
      </c>
      <c r="J329" s="61" t="s">
        <v>683</v>
      </c>
      <c r="N329" s="13"/>
      <c r="O329" s="39">
        <f>MIN(Lääkkeet[[#This Row],[Velvoite 1.1.2025 (pakkauksia)]],Lääkkeet[[#This Row],[Suurimman alitusluvan mukainen velvoite 
1.1.-30.6.2025 (pakkauksia)]],Lääkkeet[[#This Row],[Alin saldo 
1.1.-30.6.2025 (pakkauksia)]])*Lääkkeet[[#This Row],[Kirjanpitoarvo / pakkaus 1.1.2025
(EUR  ALV 0 %)]]</f>
        <v>0</v>
      </c>
      <c r="P329" s="15"/>
      <c r="Q329" s="12"/>
      <c r="R329" s="12"/>
      <c r="S329" s="12"/>
      <c r="T329" s="13"/>
      <c r="U329" s="39">
        <f>MIN(Lääkkeet[[#This Row],[Velvoite 1.7.2025 (pakkauksia)]],Lääkkeet[[#This Row],[Suurimman alitusluvan mukainen velvoite
1.7.-31.12.2025 (pakkauksia)]],Lääkkeet[[#This Row],[Alin saldo 
1.7.-31.12.2025 (pakkauksia)]])*Lääkkeet[[#This Row],[Kirjanpitoarvo / pakkaus 1.7.2025
(EUR  ALV 0 %)]]</f>
        <v>0</v>
      </c>
      <c r="W329" s="49" t="str" cm="1">
        <f t="array" ref="W329">IFERROR(_xlfn.IFS(Lääkkeet[[#This Row],[Sitoutunut pääoma 
1.1.-30.6.2025 (EUR)]]&gt;0,"Täytetyt",Lääkkeet[[#This Row],[Sitoutunut pääoma 
1.7.-31.12.2025 (EUR)]]&gt;0,"Täytetyt"),"")</f>
        <v/>
      </c>
      <c r="X329" s="49"/>
      <c r="Y329" s="5">
        <f>Hakulomake!$B$29</f>
        <v>0</v>
      </c>
    </row>
    <row r="330" spans="1:25" x14ac:dyDescent="0.25">
      <c r="A330" s="6" t="s">
        <v>59</v>
      </c>
      <c r="B330" s="5">
        <f>Hakulomake!$B$17</f>
        <v>0</v>
      </c>
      <c r="C330" s="61">
        <v>2</v>
      </c>
      <c r="D330" s="5" t="s">
        <v>537</v>
      </c>
      <c r="E330" s="60" t="s">
        <v>684</v>
      </c>
      <c r="F330" s="5" t="s">
        <v>538</v>
      </c>
      <c r="G330" s="5" t="s">
        <v>685</v>
      </c>
      <c r="I330" s="5" t="s">
        <v>540</v>
      </c>
      <c r="J330" s="61" t="s">
        <v>677</v>
      </c>
      <c r="N330" s="13"/>
      <c r="O330" s="39">
        <f>MIN(Lääkkeet[[#This Row],[Velvoite 1.1.2025 (pakkauksia)]],Lääkkeet[[#This Row],[Suurimman alitusluvan mukainen velvoite 
1.1.-30.6.2025 (pakkauksia)]],Lääkkeet[[#This Row],[Alin saldo 
1.1.-30.6.2025 (pakkauksia)]])*Lääkkeet[[#This Row],[Kirjanpitoarvo / pakkaus 1.1.2025
(EUR  ALV 0 %)]]</f>
        <v>0</v>
      </c>
      <c r="P330" s="15"/>
      <c r="Q330" s="12"/>
      <c r="R330" s="12"/>
      <c r="S330" s="12"/>
      <c r="T330" s="13"/>
      <c r="U330" s="39">
        <f>MIN(Lääkkeet[[#This Row],[Velvoite 1.7.2025 (pakkauksia)]],Lääkkeet[[#This Row],[Suurimman alitusluvan mukainen velvoite
1.7.-31.12.2025 (pakkauksia)]],Lääkkeet[[#This Row],[Alin saldo 
1.7.-31.12.2025 (pakkauksia)]])*Lääkkeet[[#This Row],[Kirjanpitoarvo / pakkaus 1.7.2025
(EUR  ALV 0 %)]]</f>
        <v>0</v>
      </c>
      <c r="W330" s="49" t="str" cm="1">
        <f t="array" ref="W330">IFERROR(_xlfn.IFS(Lääkkeet[[#This Row],[Sitoutunut pääoma 
1.1.-30.6.2025 (EUR)]]&gt;0,"Täytetyt",Lääkkeet[[#This Row],[Sitoutunut pääoma 
1.7.-31.12.2025 (EUR)]]&gt;0,"Täytetyt"),"")</f>
        <v/>
      </c>
      <c r="X330" s="49"/>
      <c r="Y330" s="5">
        <f>Hakulomake!$B$29</f>
        <v>0</v>
      </c>
    </row>
    <row r="331" spans="1:25" x14ac:dyDescent="0.25">
      <c r="A331" s="6" t="s">
        <v>59</v>
      </c>
      <c r="B331" s="5">
        <f>Hakulomake!$B$17</f>
        <v>0</v>
      </c>
      <c r="C331" s="61">
        <v>2</v>
      </c>
      <c r="D331" s="5" t="s">
        <v>537</v>
      </c>
      <c r="E331" s="60" t="s">
        <v>686</v>
      </c>
      <c r="F331" s="5" t="s">
        <v>538</v>
      </c>
      <c r="G331" s="5" t="s">
        <v>622</v>
      </c>
      <c r="I331" s="5" t="s">
        <v>540</v>
      </c>
      <c r="J331" s="61" t="s">
        <v>687</v>
      </c>
      <c r="N331" s="13"/>
      <c r="O331" s="39">
        <f>MIN(Lääkkeet[[#This Row],[Velvoite 1.1.2025 (pakkauksia)]],Lääkkeet[[#This Row],[Suurimman alitusluvan mukainen velvoite 
1.1.-30.6.2025 (pakkauksia)]],Lääkkeet[[#This Row],[Alin saldo 
1.1.-30.6.2025 (pakkauksia)]])*Lääkkeet[[#This Row],[Kirjanpitoarvo / pakkaus 1.1.2025
(EUR  ALV 0 %)]]</f>
        <v>0</v>
      </c>
      <c r="P331" s="15"/>
      <c r="Q331" s="12"/>
      <c r="R331" s="12"/>
      <c r="S331" s="12"/>
      <c r="T331" s="13"/>
      <c r="U331" s="39">
        <f>MIN(Lääkkeet[[#This Row],[Velvoite 1.7.2025 (pakkauksia)]],Lääkkeet[[#This Row],[Suurimman alitusluvan mukainen velvoite
1.7.-31.12.2025 (pakkauksia)]],Lääkkeet[[#This Row],[Alin saldo 
1.7.-31.12.2025 (pakkauksia)]])*Lääkkeet[[#This Row],[Kirjanpitoarvo / pakkaus 1.7.2025
(EUR  ALV 0 %)]]</f>
        <v>0</v>
      </c>
      <c r="W331" s="49" t="str" cm="1">
        <f t="array" ref="W331">IFERROR(_xlfn.IFS(Lääkkeet[[#This Row],[Sitoutunut pääoma 
1.1.-30.6.2025 (EUR)]]&gt;0,"Täytetyt",Lääkkeet[[#This Row],[Sitoutunut pääoma 
1.7.-31.12.2025 (EUR)]]&gt;0,"Täytetyt"),"")</f>
        <v/>
      </c>
      <c r="X331" s="49"/>
      <c r="Y331" s="5">
        <f>Hakulomake!$B$29</f>
        <v>0</v>
      </c>
    </row>
    <row r="332" spans="1:25" x14ac:dyDescent="0.25">
      <c r="A332" s="6" t="s">
        <v>59</v>
      </c>
      <c r="B332" s="5">
        <f>Hakulomake!$B$17</f>
        <v>0</v>
      </c>
      <c r="C332" s="61">
        <v>2</v>
      </c>
      <c r="D332" s="5" t="s">
        <v>537</v>
      </c>
      <c r="E332" s="60" t="s">
        <v>688</v>
      </c>
      <c r="F332" s="5" t="s">
        <v>538</v>
      </c>
      <c r="G332" s="5" t="s">
        <v>622</v>
      </c>
      <c r="I332" s="5" t="s">
        <v>540</v>
      </c>
      <c r="J332" s="61" t="s">
        <v>689</v>
      </c>
      <c r="N332" s="13"/>
      <c r="O332" s="39">
        <f>MIN(Lääkkeet[[#This Row],[Velvoite 1.1.2025 (pakkauksia)]],Lääkkeet[[#This Row],[Suurimman alitusluvan mukainen velvoite 
1.1.-30.6.2025 (pakkauksia)]],Lääkkeet[[#This Row],[Alin saldo 
1.1.-30.6.2025 (pakkauksia)]])*Lääkkeet[[#This Row],[Kirjanpitoarvo / pakkaus 1.1.2025
(EUR  ALV 0 %)]]</f>
        <v>0</v>
      </c>
      <c r="P332" s="15"/>
      <c r="Q332" s="12"/>
      <c r="R332" s="12"/>
      <c r="S332" s="12"/>
      <c r="T332" s="13"/>
      <c r="U332" s="39">
        <f>MIN(Lääkkeet[[#This Row],[Velvoite 1.7.2025 (pakkauksia)]],Lääkkeet[[#This Row],[Suurimman alitusluvan mukainen velvoite
1.7.-31.12.2025 (pakkauksia)]],Lääkkeet[[#This Row],[Alin saldo 
1.7.-31.12.2025 (pakkauksia)]])*Lääkkeet[[#This Row],[Kirjanpitoarvo / pakkaus 1.7.2025
(EUR  ALV 0 %)]]</f>
        <v>0</v>
      </c>
      <c r="W332" s="49" t="str" cm="1">
        <f t="array" ref="W332">IFERROR(_xlfn.IFS(Lääkkeet[[#This Row],[Sitoutunut pääoma 
1.1.-30.6.2025 (EUR)]]&gt;0,"Täytetyt",Lääkkeet[[#This Row],[Sitoutunut pääoma 
1.7.-31.12.2025 (EUR)]]&gt;0,"Täytetyt"),"")</f>
        <v/>
      </c>
      <c r="X332" s="49"/>
      <c r="Y332" s="5">
        <f>Hakulomake!$B$29</f>
        <v>0</v>
      </c>
    </row>
    <row r="333" spans="1:25" x14ac:dyDescent="0.25">
      <c r="A333" s="6" t="s">
        <v>59</v>
      </c>
      <c r="B333" s="5">
        <f>Hakulomake!$B$17</f>
        <v>0</v>
      </c>
      <c r="C333" s="61">
        <v>2</v>
      </c>
      <c r="D333" s="5" t="s">
        <v>576</v>
      </c>
      <c r="E333" s="60" t="s">
        <v>690</v>
      </c>
      <c r="F333" s="5" t="s">
        <v>578</v>
      </c>
      <c r="G333" s="5" t="s">
        <v>691</v>
      </c>
      <c r="H333" s="5" t="s">
        <v>692</v>
      </c>
      <c r="I333" s="5" t="s">
        <v>197</v>
      </c>
      <c r="J333" s="61" t="s">
        <v>562</v>
      </c>
      <c r="N333" s="13"/>
      <c r="O333" s="39">
        <f>MIN(Lääkkeet[[#This Row],[Velvoite 1.1.2025 (pakkauksia)]],Lääkkeet[[#This Row],[Suurimman alitusluvan mukainen velvoite 
1.1.-30.6.2025 (pakkauksia)]],Lääkkeet[[#This Row],[Alin saldo 
1.1.-30.6.2025 (pakkauksia)]])*Lääkkeet[[#This Row],[Kirjanpitoarvo / pakkaus 1.1.2025
(EUR  ALV 0 %)]]</f>
        <v>0</v>
      </c>
      <c r="P333" s="15"/>
      <c r="Q333" s="12"/>
      <c r="R333" s="12"/>
      <c r="S333" s="12"/>
      <c r="T333" s="13"/>
      <c r="U333" s="39">
        <f>MIN(Lääkkeet[[#This Row],[Velvoite 1.7.2025 (pakkauksia)]],Lääkkeet[[#This Row],[Suurimman alitusluvan mukainen velvoite
1.7.-31.12.2025 (pakkauksia)]],Lääkkeet[[#This Row],[Alin saldo 
1.7.-31.12.2025 (pakkauksia)]])*Lääkkeet[[#This Row],[Kirjanpitoarvo / pakkaus 1.7.2025
(EUR  ALV 0 %)]]</f>
        <v>0</v>
      </c>
      <c r="W333" s="49" t="str" cm="1">
        <f t="array" ref="W333">IFERROR(_xlfn.IFS(Lääkkeet[[#This Row],[Sitoutunut pääoma 
1.1.-30.6.2025 (EUR)]]&gt;0,"Täytetyt",Lääkkeet[[#This Row],[Sitoutunut pääoma 
1.7.-31.12.2025 (EUR)]]&gt;0,"Täytetyt"),"")</f>
        <v/>
      </c>
      <c r="X333" s="49"/>
      <c r="Y333" s="5">
        <f>Hakulomake!$B$29</f>
        <v>0</v>
      </c>
    </row>
    <row r="334" spans="1:25" x14ac:dyDescent="0.25">
      <c r="A334" s="6" t="s">
        <v>59</v>
      </c>
      <c r="B334" s="5">
        <f>Hakulomake!$B$17</f>
        <v>0</v>
      </c>
      <c r="C334" s="61">
        <v>2</v>
      </c>
      <c r="D334" s="5" t="s">
        <v>576</v>
      </c>
      <c r="E334" s="60" t="s">
        <v>693</v>
      </c>
      <c r="F334" s="5" t="s">
        <v>578</v>
      </c>
      <c r="G334" s="5" t="s">
        <v>691</v>
      </c>
      <c r="H334" s="5" t="s">
        <v>692</v>
      </c>
      <c r="I334" s="5" t="s">
        <v>197</v>
      </c>
      <c r="J334" s="61" t="s">
        <v>559</v>
      </c>
      <c r="N334" s="13"/>
      <c r="O334" s="39">
        <f>MIN(Lääkkeet[[#This Row],[Velvoite 1.1.2025 (pakkauksia)]],Lääkkeet[[#This Row],[Suurimman alitusluvan mukainen velvoite 
1.1.-30.6.2025 (pakkauksia)]],Lääkkeet[[#This Row],[Alin saldo 
1.1.-30.6.2025 (pakkauksia)]])*Lääkkeet[[#This Row],[Kirjanpitoarvo / pakkaus 1.1.2025
(EUR  ALV 0 %)]]</f>
        <v>0</v>
      </c>
      <c r="P334" s="15"/>
      <c r="Q334" s="12"/>
      <c r="R334" s="12"/>
      <c r="S334" s="12"/>
      <c r="T334" s="13"/>
      <c r="U334" s="39">
        <f>MIN(Lääkkeet[[#This Row],[Velvoite 1.7.2025 (pakkauksia)]],Lääkkeet[[#This Row],[Suurimman alitusluvan mukainen velvoite
1.7.-31.12.2025 (pakkauksia)]],Lääkkeet[[#This Row],[Alin saldo 
1.7.-31.12.2025 (pakkauksia)]])*Lääkkeet[[#This Row],[Kirjanpitoarvo / pakkaus 1.7.2025
(EUR  ALV 0 %)]]</f>
        <v>0</v>
      </c>
      <c r="W334" s="49" t="str" cm="1">
        <f t="array" ref="W334">IFERROR(_xlfn.IFS(Lääkkeet[[#This Row],[Sitoutunut pääoma 
1.1.-30.6.2025 (EUR)]]&gt;0,"Täytetyt",Lääkkeet[[#This Row],[Sitoutunut pääoma 
1.7.-31.12.2025 (EUR)]]&gt;0,"Täytetyt"),"")</f>
        <v/>
      </c>
      <c r="X334" s="49"/>
      <c r="Y334" s="5">
        <f>Hakulomake!$B$29</f>
        <v>0</v>
      </c>
    </row>
    <row r="335" spans="1:25" x14ac:dyDescent="0.25">
      <c r="A335" s="6" t="s">
        <v>59</v>
      </c>
      <c r="B335" s="5">
        <f>Hakulomake!$B$17</f>
        <v>0</v>
      </c>
      <c r="C335" s="61">
        <v>2</v>
      </c>
      <c r="D335" s="5" t="s">
        <v>576</v>
      </c>
      <c r="E335" s="60" t="s">
        <v>694</v>
      </c>
      <c r="F335" s="5" t="s">
        <v>578</v>
      </c>
      <c r="G335" s="5" t="s">
        <v>691</v>
      </c>
      <c r="H335" s="5" t="s">
        <v>695</v>
      </c>
      <c r="I335" s="5" t="s">
        <v>197</v>
      </c>
      <c r="J335" s="61" t="s">
        <v>562</v>
      </c>
      <c r="N335" s="13"/>
      <c r="O335" s="39">
        <f>MIN(Lääkkeet[[#This Row],[Velvoite 1.1.2025 (pakkauksia)]],Lääkkeet[[#This Row],[Suurimman alitusluvan mukainen velvoite 
1.1.-30.6.2025 (pakkauksia)]],Lääkkeet[[#This Row],[Alin saldo 
1.1.-30.6.2025 (pakkauksia)]])*Lääkkeet[[#This Row],[Kirjanpitoarvo / pakkaus 1.1.2025
(EUR  ALV 0 %)]]</f>
        <v>0</v>
      </c>
      <c r="P335" s="15"/>
      <c r="Q335" s="12"/>
      <c r="R335" s="12"/>
      <c r="S335" s="12"/>
      <c r="T335" s="13"/>
      <c r="U335" s="39">
        <f>MIN(Lääkkeet[[#This Row],[Velvoite 1.7.2025 (pakkauksia)]],Lääkkeet[[#This Row],[Suurimman alitusluvan mukainen velvoite
1.7.-31.12.2025 (pakkauksia)]],Lääkkeet[[#This Row],[Alin saldo 
1.7.-31.12.2025 (pakkauksia)]])*Lääkkeet[[#This Row],[Kirjanpitoarvo / pakkaus 1.7.2025
(EUR  ALV 0 %)]]</f>
        <v>0</v>
      </c>
      <c r="W335" s="49" t="str" cm="1">
        <f t="array" ref="W335">IFERROR(_xlfn.IFS(Lääkkeet[[#This Row],[Sitoutunut pääoma 
1.1.-30.6.2025 (EUR)]]&gt;0,"Täytetyt",Lääkkeet[[#This Row],[Sitoutunut pääoma 
1.7.-31.12.2025 (EUR)]]&gt;0,"Täytetyt"),"")</f>
        <v/>
      </c>
      <c r="X335" s="49"/>
      <c r="Y335" s="5">
        <f>Hakulomake!$B$29</f>
        <v>0</v>
      </c>
    </row>
    <row r="336" spans="1:25" x14ac:dyDescent="0.25">
      <c r="A336" s="6" t="s">
        <v>59</v>
      </c>
      <c r="B336" s="5">
        <f>Hakulomake!$B$17</f>
        <v>0</v>
      </c>
      <c r="C336" s="61">
        <v>2</v>
      </c>
      <c r="D336" s="5" t="s">
        <v>576</v>
      </c>
      <c r="E336" s="60" t="s">
        <v>696</v>
      </c>
      <c r="F336" s="5" t="s">
        <v>578</v>
      </c>
      <c r="G336" s="5" t="s">
        <v>691</v>
      </c>
      <c r="H336" s="5" t="s">
        <v>695</v>
      </c>
      <c r="I336" s="5" t="s">
        <v>197</v>
      </c>
      <c r="J336" s="61" t="s">
        <v>559</v>
      </c>
      <c r="N336" s="13"/>
      <c r="O336" s="39">
        <f>MIN(Lääkkeet[[#This Row],[Velvoite 1.1.2025 (pakkauksia)]],Lääkkeet[[#This Row],[Suurimman alitusluvan mukainen velvoite 
1.1.-30.6.2025 (pakkauksia)]],Lääkkeet[[#This Row],[Alin saldo 
1.1.-30.6.2025 (pakkauksia)]])*Lääkkeet[[#This Row],[Kirjanpitoarvo / pakkaus 1.1.2025
(EUR  ALV 0 %)]]</f>
        <v>0</v>
      </c>
      <c r="P336" s="15"/>
      <c r="Q336" s="12"/>
      <c r="R336" s="12"/>
      <c r="S336" s="12"/>
      <c r="T336" s="13"/>
      <c r="U336" s="39">
        <f>MIN(Lääkkeet[[#This Row],[Velvoite 1.7.2025 (pakkauksia)]],Lääkkeet[[#This Row],[Suurimman alitusluvan mukainen velvoite
1.7.-31.12.2025 (pakkauksia)]],Lääkkeet[[#This Row],[Alin saldo 
1.7.-31.12.2025 (pakkauksia)]])*Lääkkeet[[#This Row],[Kirjanpitoarvo / pakkaus 1.7.2025
(EUR  ALV 0 %)]]</f>
        <v>0</v>
      </c>
      <c r="W336" s="49" t="str" cm="1">
        <f t="array" ref="W336">IFERROR(_xlfn.IFS(Lääkkeet[[#This Row],[Sitoutunut pääoma 
1.1.-30.6.2025 (EUR)]]&gt;0,"Täytetyt",Lääkkeet[[#This Row],[Sitoutunut pääoma 
1.7.-31.12.2025 (EUR)]]&gt;0,"Täytetyt"),"")</f>
        <v/>
      </c>
      <c r="X336" s="49"/>
      <c r="Y336" s="5">
        <f>Hakulomake!$B$29</f>
        <v>0</v>
      </c>
    </row>
    <row r="337" spans="1:25" x14ac:dyDescent="0.25">
      <c r="A337" s="6" t="s">
        <v>59</v>
      </c>
      <c r="B337" s="5">
        <f>Hakulomake!$B$17</f>
        <v>0</v>
      </c>
      <c r="C337" s="61">
        <v>2</v>
      </c>
      <c r="D337" s="5" t="s">
        <v>537</v>
      </c>
      <c r="E337" s="60" t="s">
        <v>2698</v>
      </c>
      <c r="F337" s="5" t="s">
        <v>538</v>
      </c>
      <c r="G337" s="5" t="s">
        <v>697</v>
      </c>
      <c r="I337" s="5" t="s">
        <v>540</v>
      </c>
      <c r="J337" s="61" t="s">
        <v>2699</v>
      </c>
      <c r="N337" s="13"/>
      <c r="O337" s="39">
        <f>MIN(Lääkkeet[[#This Row],[Velvoite 1.1.2025 (pakkauksia)]],Lääkkeet[[#This Row],[Suurimman alitusluvan mukainen velvoite 
1.1.-30.6.2025 (pakkauksia)]],Lääkkeet[[#This Row],[Alin saldo 
1.1.-30.6.2025 (pakkauksia)]])*Lääkkeet[[#This Row],[Kirjanpitoarvo / pakkaus 1.1.2025
(EUR  ALV 0 %)]]</f>
        <v>0</v>
      </c>
      <c r="P337" s="15"/>
      <c r="Q337" s="12"/>
      <c r="R337" s="12"/>
      <c r="S337" s="12"/>
      <c r="T337" s="13"/>
      <c r="U337" s="39">
        <f>MIN(Lääkkeet[[#This Row],[Velvoite 1.7.2025 (pakkauksia)]],Lääkkeet[[#This Row],[Suurimman alitusluvan mukainen velvoite
1.7.-31.12.2025 (pakkauksia)]],Lääkkeet[[#This Row],[Alin saldo 
1.7.-31.12.2025 (pakkauksia)]])*Lääkkeet[[#This Row],[Kirjanpitoarvo / pakkaus 1.7.2025
(EUR  ALV 0 %)]]</f>
        <v>0</v>
      </c>
      <c r="W337" s="49" t="str" cm="1">
        <f t="array" ref="W337">IFERROR(_xlfn.IFS(Lääkkeet[[#This Row],[Sitoutunut pääoma 
1.1.-30.6.2025 (EUR)]]&gt;0,"Täytetyt",Lääkkeet[[#This Row],[Sitoutunut pääoma 
1.7.-31.12.2025 (EUR)]]&gt;0,"Täytetyt"),"")</f>
        <v/>
      </c>
      <c r="X337" s="49"/>
      <c r="Y337" s="5">
        <f>Hakulomake!$B$29</f>
        <v>0</v>
      </c>
    </row>
    <row r="338" spans="1:25" x14ac:dyDescent="0.25">
      <c r="A338" s="6" t="s">
        <v>59</v>
      </c>
      <c r="B338" s="5">
        <f>Hakulomake!$B$17</f>
        <v>0</v>
      </c>
      <c r="C338" s="61">
        <v>2</v>
      </c>
      <c r="D338" s="5" t="s">
        <v>617</v>
      </c>
      <c r="E338" s="60" t="s">
        <v>698</v>
      </c>
      <c r="F338" s="5" t="s">
        <v>619</v>
      </c>
      <c r="G338" s="5" t="s">
        <v>699</v>
      </c>
      <c r="I338" s="5" t="s">
        <v>197</v>
      </c>
      <c r="J338" s="61" t="s">
        <v>262</v>
      </c>
      <c r="N338" s="13"/>
      <c r="O338" s="39">
        <f>MIN(Lääkkeet[[#This Row],[Velvoite 1.1.2025 (pakkauksia)]],Lääkkeet[[#This Row],[Suurimman alitusluvan mukainen velvoite 
1.1.-30.6.2025 (pakkauksia)]],Lääkkeet[[#This Row],[Alin saldo 
1.1.-30.6.2025 (pakkauksia)]])*Lääkkeet[[#This Row],[Kirjanpitoarvo / pakkaus 1.1.2025
(EUR  ALV 0 %)]]</f>
        <v>0</v>
      </c>
      <c r="P338" s="15"/>
      <c r="Q338" s="12"/>
      <c r="R338" s="12"/>
      <c r="S338" s="12"/>
      <c r="T338" s="13"/>
      <c r="U338" s="39">
        <f>MIN(Lääkkeet[[#This Row],[Velvoite 1.7.2025 (pakkauksia)]],Lääkkeet[[#This Row],[Suurimman alitusluvan mukainen velvoite
1.7.-31.12.2025 (pakkauksia)]],Lääkkeet[[#This Row],[Alin saldo 
1.7.-31.12.2025 (pakkauksia)]])*Lääkkeet[[#This Row],[Kirjanpitoarvo / pakkaus 1.7.2025
(EUR  ALV 0 %)]]</f>
        <v>0</v>
      </c>
      <c r="W338" s="49" t="str" cm="1">
        <f t="array" ref="W338">IFERROR(_xlfn.IFS(Lääkkeet[[#This Row],[Sitoutunut pääoma 
1.1.-30.6.2025 (EUR)]]&gt;0,"Täytetyt",Lääkkeet[[#This Row],[Sitoutunut pääoma 
1.7.-31.12.2025 (EUR)]]&gt;0,"Täytetyt"),"")</f>
        <v/>
      </c>
      <c r="X338" s="49"/>
      <c r="Y338" s="5">
        <f>Hakulomake!$B$29</f>
        <v>0</v>
      </c>
    </row>
    <row r="339" spans="1:25" x14ac:dyDescent="0.25">
      <c r="A339" s="6" t="s">
        <v>59</v>
      </c>
      <c r="B339" s="5">
        <f>Hakulomake!$B$17</f>
        <v>0</v>
      </c>
      <c r="C339" s="61">
        <v>2</v>
      </c>
      <c r="D339" s="5" t="s">
        <v>546</v>
      </c>
      <c r="E339" s="60" t="s">
        <v>700</v>
      </c>
      <c r="F339" s="5" t="s">
        <v>548</v>
      </c>
      <c r="G339" s="5" t="s">
        <v>572</v>
      </c>
      <c r="H339" s="5" t="s">
        <v>108</v>
      </c>
      <c r="I339" s="5" t="s">
        <v>197</v>
      </c>
      <c r="J339" s="61" t="s">
        <v>605</v>
      </c>
      <c r="N339" s="13"/>
      <c r="O339" s="39">
        <f>MIN(Lääkkeet[[#This Row],[Velvoite 1.1.2025 (pakkauksia)]],Lääkkeet[[#This Row],[Suurimman alitusluvan mukainen velvoite 
1.1.-30.6.2025 (pakkauksia)]],Lääkkeet[[#This Row],[Alin saldo 
1.1.-30.6.2025 (pakkauksia)]])*Lääkkeet[[#This Row],[Kirjanpitoarvo / pakkaus 1.1.2025
(EUR  ALV 0 %)]]</f>
        <v>0</v>
      </c>
      <c r="P339" s="15"/>
      <c r="Q339" s="12"/>
      <c r="R339" s="12"/>
      <c r="S339" s="12"/>
      <c r="T339" s="13"/>
      <c r="U339" s="39">
        <f>MIN(Lääkkeet[[#This Row],[Velvoite 1.7.2025 (pakkauksia)]],Lääkkeet[[#This Row],[Suurimman alitusluvan mukainen velvoite
1.7.-31.12.2025 (pakkauksia)]],Lääkkeet[[#This Row],[Alin saldo 
1.7.-31.12.2025 (pakkauksia)]])*Lääkkeet[[#This Row],[Kirjanpitoarvo / pakkaus 1.7.2025
(EUR  ALV 0 %)]]</f>
        <v>0</v>
      </c>
      <c r="W339" s="49" t="str" cm="1">
        <f t="array" ref="W339">IFERROR(_xlfn.IFS(Lääkkeet[[#This Row],[Sitoutunut pääoma 
1.1.-30.6.2025 (EUR)]]&gt;0,"Täytetyt",Lääkkeet[[#This Row],[Sitoutunut pääoma 
1.7.-31.12.2025 (EUR)]]&gt;0,"Täytetyt"),"")</f>
        <v/>
      </c>
      <c r="X339" s="49"/>
      <c r="Y339" s="5">
        <f>Hakulomake!$B$29</f>
        <v>0</v>
      </c>
    </row>
    <row r="340" spans="1:25" x14ac:dyDescent="0.25">
      <c r="A340" s="6" t="s">
        <v>59</v>
      </c>
      <c r="B340" s="5">
        <f>Hakulomake!$B$17</f>
        <v>0</v>
      </c>
      <c r="C340" s="61">
        <v>2</v>
      </c>
      <c r="D340" s="5" t="s">
        <v>546</v>
      </c>
      <c r="E340" s="60" t="s">
        <v>2700</v>
      </c>
      <c r="F340" s="5" t="s">
        <v>548</v>
      </c>
      <c r="G340" s="5" t="s">
        <v>572</v>
      </c>
      <c r="H340" s="5" t="s">
        <v>111</v>
      </c>
      <c r="I340" s="5" t="s">
        <v>197</v>
      </c>
      <c r="J340" s="61" t="s">
        <v>605</v>
      </c>
      <c r="N340" s="13"/>
      <c r="O340" s="39">
        <f>MIN(Lääkkeet[[#This Row],[Velvoite 1.1.2025 (pakkauksia)]],Lääkkeet[[#This Row],[Suurimman alitusluvan mukainen velvoite 
1.1.-30.6.2025 (pakkauksia)]],Lääkkeet[[#This Row],[Alin saldo 
1.1.-30.6.2025 (pakkauksia)]])*Lääkkeet[[#This Row],[Kirjanpitoarvo / pakkaus 1.1.2025
(EUR  ALV 0 %)]]</f>
        <v>0</v>
      </c>
      <c r="P340" s="15"/>
      <c r="Q340" s="12"/>
      <c r="R340" s="12"/>
      <c r="S340" s="12"/>
      <c r="T340" s="13"/>
      <c r="U340" s="39">
        <f>MIN(Lääkkeet[[#This Row],[Velvoite 1.7.2025 (pakkauksia)]],Lääkkeet[[#This Row],[Suurimman alitusluvan mukainen velvoite
1.7.-31.12.2025 (pakkauksia)]],Lääkkeet[[#This Row],[Alin saldo 
1.7.-31.12.2025 (pakkauksia)]])*Lääkkeet[[#This Row],[Kirjanpitoarvo / pakkaus 1.7.2025
(EUR  ALV 0 %)]]</f>
        <v>0</v>
      </c>
      <c r="W340" s="49" t="str" cm="1">
        <f t="array" ref="W340">IFERROR(_xlfn.IFS(Lääkkeet[[#This Row],[Sitoutunut pääoma 
1.1.-30.6.2025 (EUR)]]&gt;0,"Täytetyt",Lääkkeet[[#This Row],[Sitoutunut pääoma 
1.7.-31.12.2025 (EUR)]]&gt;0,"Täytetyt"),"")</f>
        <v/>
      </c>
      <c r="X340" s="49"/>
      <c r="Y340" s="5">
        <f>Hakulomake!$B$29</f>
        <v>0</v>
      </c>
    </row>
    <row r="341" spans="1:25" x14ac:dyDescent="0.25">
      <c r="A341" s="6" t="s">
        <v>59</v>
      </c>
      <c r="B341" s="5">
        <f>Hakulomake!$B$17</f>
        <v>0</v>
      </c>
      <c r="C341" s="61">
        <v>2</v>
      </c>
      <c r="D341" s="5" t="s">
        <v>701</v>
      </c>
      <c r="E341" s="60" t="s">
        <v>702</v>
      </c>
      <c r="F341" s="5" t="s">
        <v>703</v>
      </c>
      <c r="G341" s="5" t="s">
        <v>704</v>
      </c>
      <c r="H341" s="5" t="s">
        <v>654</v>
      </c>
      <c r="I341" s="5" t="s">
        <v>394</v>
      </c>
      <c r="J341" s="61" t="s">
        <v>262</v>
      </c>
      <c r="N341" s="13"/>
      <c r="O341" s="39">
        <f>MIN(Lääkkeet[[#This Row],[Velvoite 1.1.2025 (pakkauksia)]],Lääkkeet[[#This Row],[Suurimman alitusluvan mukainen velvoite 
1.1.-30.6.2025 (pakkauksia)]],Lääkkeet[[#This Row],[Alin saldo 
1.1.-30.6.2025 (pakkauksia)]])*Lääkkeet[[#This Row],[Kirjanpitoarvo / pakkaus 1.1.2025
(EUR  ALV 0 %)]]</f>
        <v>0</v>
      </c>
      <c r="P341" s="15"/>
      <c r="Q341" s="12"/>
      <c r="R341" s="12"/>
      <c r="S341" s="12"/>
      <c r="T341" s="13"/>
      <c r="U341" s="39">
        <f>MIN(Lääkkeet[[#This Row],[Velvoite 1.7.2025 (pakkauksia)]],Lääkkeet[[#This Row],[Suurimman alitusluvan mukainen velvoite
1.7.-31.12.2025 (pakkauksia)]],Lääkkeet[[#This Row],[Alin saldo 
1.7.-31.12.2025 (pakkauksia)]])*Lääkkeet[[#This Row],[Kirjanpitoarvo / pakkaus 1.7.2025
(EUR  ALV 0 %)]]</f>
        <v>0</v>
      </c>
      <c r="W341" s="49" t="str" cm="1">
        <f t="array" ref="W341">IFERROR(_xlfn.IFS(Lääkkeet[[#This Row],[Sitoutunut pääoma 
1.1.-30.6.2025 (EUR)]]&gt;0,"Täytetyt",Lääkkeet[[#This Row],[Sitoutunut pääoma 
1.7.-31.12.2025 (EUR)]]&gt;0,"Täytetyt"),"")</f>
        <v/>
      </c>
      <c r="X341" s="49"/>
      <c r="Y341" s="5">
        <f>Hakulomake!$B$29</f>
        <v>0</v>
      </c>
    </row>
    <row r="342" spans="1:25" x14ac:dyDescent="0.25">
      <c r="A342" s="6" t="s">
        <v>59</v>
      </c>
      <c r="B342" s="5">
        <f>Hakulomake!$B$17</f>
        <v>0</v>
      </c>
      <c r="C342" s="61">
        <v>2</v>
      </c>
      <c r="D342" s="5" t="s">
        <v>555</v>
      </c>
      <c r="E342" s="60" t="s">
        <v>705</v>
      </c>
      <c r="F342" s="5" t="s">
        <v>557</v>
      </c>
      <c r="G342" s="5" t="s">
        <v>647</v>
      </c>
      <c r="H342" s="5" t="s">
        <v>111</v>
      </c>
      <c r="I342" s="5" t="s">
        <v>648</v>
      </c>
      <c r="J342" s="61" t="s">
        <v>649</v>
      </c>
      <c r="N342" s="13"/>
      <c r="O342" s="39">
        <f>MIN(Lääkkeet[[#This Row],[Velvoite 1.1.2025 (pakkauksia)]],Lääkkeet[[#This Row],[Suurimman alitusluvan mukainen velvoite 
1.1.-30.6.2025 (pakkauksia)]],Lääkkeet[[#This Row],[Alin saldo 
1.1.-30.6.2025 (pakkauksia)]])*Lääkkeet[[#This Row],[Kirjanpitoarvo / pakkaus 1.1.2025
(EUR  ALV 0 %)]]</f>
        <v>0</v>
      </c>
      <c r="P342" s="15"/>
      <c r="Q342" s="12"/>
      <c r="R342" s="12"/>
      <c r="S342" s="12"/>
      <c r="T342" s="13"/>
      <c r="U342" s="39">
        <f>MIN(Lääkkeet[[#This Row],[Velvoite 1.7.2025 (pakkauksia)]],Lääkkeet[[#This Row],[Suurimman alitusluvan mukainen velvoite
1.7.-31.12.2025 (pakkauksia)]],Lääkkeet[[#This Row],[Alin saldo 
1.7.-31.12.2025 (pakkauksia)]])*Lääkkeet[[#This Row],[Kirjanpitoarvo / pakkaus 1.7.2025
(EUR  ALV 0 %)]]</f>
        <v>0</v>
      </c>
      <c r="W342" s="49" t="str" cm="1">
        <f t="array" ref="W342">IFERROR(_xlfn.IFS(Lääkkeet[[#This Row],[Sitoutunut pääoma 
1.1.-30.6.2025 (EUR)]]&gt;0,"Täytetyt",Lääkkeet[[#This Row],[Sitoutunut pääoma 
1.7.-31.12.2025 (EUR)]]&gt;0,"Täytetyt"),"")</f>
        <v/>
      </c>
      <c r="X342" s="49"/>
      <c r="Y342" s="5">
        <f>Hakulomake!$B$29</f>
        <v>0</v>
      </c>
    </row>
    <row r="343" spans="1:25" x14ac:dyDescent="0.25">
      <c r="A343" s="6" t="s">
        <v>59</v>
      </c>
      <c r="B343" s="5">
        <f>Hakulomake!$B$17</f>
        <v>0</v>
      </c>
      <c r="C343" s="61">
        <v>2</v>
      </c>
      <c r="D343" s="5" t="s">
        <v>537</v>
      </c>
      <c r="E343" s="60" t="s">
        <v>706</v>
      </c>
      <c r="F343" s="5" t="s">
        <v>538</v>
      </c>
      <c r="G343" s="5" t="s">
        <v>707</v>
      </c>
      <c r="I343" s="5" t="s">
        <v>540</v>
      </c>
      <c r="J343" s="61" t="s">
        <v>708</v>
      </c>
      <c r="N343" s="13"/>
      <c r="O343" s="39">
        <f>MIN(Lääkkeet[[#This Row],[Velvoite 1.1.2025 (pakkauksia)]],Lääkkeet[[#This Row],[Suurimman alitusluvan mukainen velvoite 
1.1.-30.6.2025 (pakkauksia)]],Lääkkeet[[#This Row],[Alin saldo 
1.1.-30.6.2025 (pakkauksia)]])*Lääkkeet[[#This Row],[Kirjanpitoarvo / pakkaus 1.1.2025
(EUR  ALV 0 %)]]</f>
        <v>0</v>
      </c>
      <c r="P343" s="15"/>
      <c r="Q343" s="12"/>
      <c r="R343" s="12"/>
      <c r="S343" s="12"/>
      <c r="T343" s="13"/>
      <c r="U343" s="39">
        <f>MIN(Lääkkeet[[#This Row],[Velvoite 1.7.2025 (pakkauksia)]],Lääkkeet[[#This Row],[Suurimman alitusluvan mukainen velvoite
1.7.-31.12.2025 (pakkauksia)]],Lääkkeet[[#This Row],[Alin saldo 
1.7.-31.12.2025 (pakkauksia)]])*Lääkkeet[[#This Row],[Kirjanpitoarvo / pakkaus 1.7.2025
(EUR  ALV 0 %)]]</f>
        <v>0</v>
      </c>
      <c r="W343" s="49" t="str" cm="1">
        <f t="array" ref="W343">IFERROR(_xlfn.IFS(Lääkkeet[[#This Row],[Sitoutunut pääoma 
1.1.-30.6.2025 (EUR)]]&gt;0,"Täytetyt",Lääkkeet[[#This Row],[Sitoutunut pääoma 
1.7.-31.12.2025 (EUR)]]&gt;0,"Täytetyt"),"")</f>
        <v/>
      </c>
      <c r="X343" s="49"/>
      <c r="Y343" s="5">
        <f>Hakulomake!$B$29</f>
        <v>0</v>
      </c>
    </row>
    <row r="344" spans="1:25" x14ac:dyDescent="0.25">
      <c r="A344" s="6" t="s">
        <v>59</v>
      </c>
      <c r="B344" s="5">
        <f>Hakulomake!$B$17</f>
        <v>0</v>
      </c>
      <c r="C344" s="61">
        <v>2</v>
      </c>
      <c r="D344" s="5" t="s">
        <v>555</v>
      </c>
      <c r="E344" s="60" t="s">
        <v>709</v>
      </c>
      <c r="F344" s="5" t="s">
        <v>557</v>
      </c>
      <c r="G344" s="5" t="s">
        <v>611</v>
      </c>
      <c r="H344" s="5" t="s">
        <v>710</v>
      </c>
      <c r="I344" s="5" t="s">
        <v>197</v>
      </c>
      <c r="J344" s="61" t="s">
        <v>562</v>
      </c>
      <c r="N344" s="13"/>
      <c r="O344" s="39">
        <f>MIN(Lääkkeet[[#This Row],[Velvoite 1.1.2025 (pakkauksia)]],Lääkkeet[[#This Row],[Suurimman alitusluvan mukainen velvoite 
1.1.-30.6.2025 (pakkauksia)]],Lääkkeet[[#This Row],[Alin saldo 
1.1.-30.6.2025 (pakkauksia)]])*Lääkkeet[[#This Row],[Kirjanpitoarvo / pakkaus 1.1.2025
(EUR  ALV 0 %)]]</f>
        <v>0</v>
      </c>
      <c r="P344" s="15"/>
      <c r="Q344" s="12"/>
      <c r="R344" s="12"/>
      <c r="S344" s="12"/>
      <c r="T344" s="13"/>
      <c r="U344" s="39">
        <f>MIN(Lääkkeet[[#This Row],[Velvoite 1.7.2025 (pakkauksia)]],Lääkkeet[[#This Row],[Suurimman alitusluvan mukainen velvoite
1.7.-31.12.2025 (pakkauksia)]],Lääkkeet[[#This Row],[Alin saldo 
1.7.-31.12.2025 (pakkauksia)]])*Lääkkeet[[#This Row],[Kirjanpitoarvo / pakkaus 1.7.2025
(EUR  ALV 0 %)]]</f>
        <v>0</v>
      </c>
      <c r="W344" s="49" t="str" cm="1">
        <f t="array" ref="W344">IFERROR(_xlfn.IFS(Lääkkeet[[#This Row],[Sitoutunut pääoma 
1.1.-30.6.2025 (EUR)]]&gt;0,"Täytetyt",Lääkkeet[[#This Row],[Sitoutunut pääoma 
1.7.-31.12.2025 (EUR)]]&gt;0,"Täytetyt"),"")</f>
        <v/>
      </c>
      <c r="X344" s="49"/>
      <c r="Y344" s="5">
        <f>Hakulomake!$B$29</f>
        <v>0</v>
      </c>
    </row>
    <row r="345" spans="1:25" x14ac:dyDescent="0.25">
      <c r="A345" s="6" t="s">
        <v>59</v>
      </c>
      <c r="B345" s="5">
        <f>Hakulomake!$B$17</f>
        <v>0</v>
      </c>
      <c r="C345" s="61">
        <v>2</v>
      </c>
      <c r="D345" s="5" t="s">
        <v>576</v>
      </c>
      <c r="E345" s="60" t="s">
        <v>711</v>
      </c>
      <c r="F345" s="5" t="s">
        <v>578</v>
      </c>
      <c r="G345" s="5" t="s">
        <v>691</v>
      </c>
      <c r="H345" s="5" t="s">
        <v>712</v>
      </c>
      <c r="I345" s="5" t="s">
        <v>197</v>
      </c>
      <c r="J345" s="61" t="s">
        <v>562</v>
      </c>
      <c r="N345" s="13"/>
      <c r="O345" s="39">
        <f>MIN(Lääkkeet[[#This Row],[Velvoite 1.1.2025 (pakkauksia)]],Lääkkeet[[#This Row],[Suurimman alitusluvan mukainen velvoite 
1.1.-30.6.2025 (pakkauksia)]],Lääkkeet[[#This Row],[Alin saldo 
1.1.-30.6.2025 (pakkauksia)]])*Lääkkeet[[#This Row],[Kirjanpitoarvo / pakkaus 1.1.2025
(EUR  ALV 0 %)]]</f>
        <v>0</v>
      </c>
      <c r="P345" s="15"/>
      <c r="Q345" s="12"/>
      <c r="R345" s="12"/>
      <c r="S345" s="12"/>
      <c r="T345" s="13"/>
      <c r="U345" s="39">
        <f>MIN(Lääkkeet[[#This Row],[Velvoite 1.7.2025 (pakkauksia)]],Lääkkeet[[#This Row],[Suurimman alitusluvan mukainen velvoite
1.7.-31.12.2025 (pakkauksia)]],Lääkkeet[[#This Row],[Alin saldo 
1.7.-31.12.2025 (pakkauksia)]])*Lääkkeet[[#This Row],[Kirjanpitoarvo / pakkaus 1.7.2025
(EUR  ALV 0 %)]]</f>
        <v>0</v>
      </c>
      <c r="W345" s="49" t="str" cm="1">
        <f t="array" ref="W345">IFERROR(_xlfn.IFS(Lääkkeet[[#This Row],[Sitoutunut pääoma 
1.1.-30.6.2025 (EUR)]]&gt;0,"Täytetyt",Lääkkeet[[#This Row],[Sitoutunut pääoma 
1.7.-31.12.2025 (EUR)]]&gt;0,"Täytetyt"),"")</f>
        <v/>
      </c>
      <c r="X345" s="49"/>
      <c r="Y345" s="5">
        <f>Hakulomake!$B$29</f>
        <v>0</v>
      </c>
    </row>
    <row r="346" spans="1:25" x14ac:dyDescent="0.25">
      <c r="A346" s="6" t="s">
        <v>59</v>
      </c>
      <c r="B346" s="5">
        <f>Hakulomake!$B$17</f>
        <v>0</v>
      </c>
      <c r="C346" s="61">
        <v>2</v>
      </c>
      <c r="D346" s="5" t="s">
        <v>576</v>
      </c>
      <c r="E346" s="60" t="s">
        <v>713</v>
      </c>
      <c r="F346" s="5" t="s">
        <v>578</v>
      </c>
      <c r="G346" s="5" t="s">
        <v>691</v>
      </c>
      <c r="H346" s="5" t="s">
        <v>712</v>
      </c>
      <c r="I346" s="5" t="s">
        <v>197</v>
      </c>
      <c r="J346" s="61" t="s">
        <v>559</v>
      </c>
      <c r="N346" s="13"/>
      <c r="O346" s="39">
        <f>MIN(Lääkkeet[[#This Row],[Velvoite 1.1.2025 (pakkauksia)]],Lääkkeet[[#This Row],[Suurimman alitusluvan mukainen velvoite 
1.1.-30.6.2025 (pakkauksia)]],Lääkkeet[[#This Row],[Alin saldo 
1.1.-30.6.2025 (pakkauksia)]])*Lääkkeet[[#This Row],[Kirjanpitoarvo / pakkaus 1.1.2025
(EUR  ALV 0 %)]]</f>
        <v>0</v>
      </c>
      <c r="P346" s="15"/>
      <c r="Q346" s="12"/>
      <c r="R346" s="12"/>
      <c r="S346" s="12"/>
      <c r="T346" s="13"/>
      <c r="U346" s="39">
        <f>MIN(Lääkkeet[[#This Row],[Velvoite 1.7.2025 (pakkauksia)]],Lääkkeet[[#This Row],[Suurimman alitusluvan mukainen velvoite
1.7.-31.12.2025 (pakkauksia)]],Lääkkeet[[#This Row],[Alin saldo 
1.7.-31.12.2025 (pakkauksia)]])*Lääkkeet[[#This Row],[Kirjanpitoarvo / pakkaus 1.7.2025
(EUR  ALV 0 %)]]</f>
        <v>0</v>
      </c>
      <c r="W346" s="49" t="str" cm="1">
        <f t="array" ref="W346">IFERROR(_xlfn.IFS(Lääkkeet[[#This Row],[Sitoutunut pääoma 
1.1.-30.6.2025 (EUR)]]&gt;0,"Täytetyt",Lääkkeet[[#This Row],[Sitoutunut pääoma 
1.7.-31.12.2025 (EUR)]]&gt;0,"Täytetyt"),"")</f>
        <v/>
      </c>
      <c r="X346" s="49"/>
      <c r="Y346" s="5">
        <f>Hakulomake!$B$29</f>
        <v>0</v>
      </c>
    </row>
    <row r="347" spans="1:25" x14ac:dyDescent="0.25">
      <c r="A347" s="6" t="s">
        <v>59</v>
      </c>
      <c r="B347" s="5">
        <f>Hakulomake!$B$17</f>
        <v>0</v>
      </c>
      <c r="C347" s="61">
        <v>2</v>
      </c>
      <c r="D347" s="5" t="s">
        <v>555</v>
      </c>
      <c r="E347" s="60" t="s">
        <v>714</v>
      </c>
      <c r="F347" s="5" t="s">
        <v>557</v>
      </c>
      <c r="G347" s="5" t="s">
        <v>574</v>
      </c>
      <c r="H347" s="5" t="s">
        <v>575</v>
      </c>
      <c r="I347" s="5" t="s">
        <v>197</v>
      </c>
      <c r="J347" s="61" t="s">
        <v>607</v>
      </c>
      <c r="N347" s="13"/>
      <c r="O347" s="39">
        <f>MIN(Lääkkeet[[#This Row],[Velvoite 1.1.2025 (pakkauksia)]],Lääkkeet[[#This Row],[Suurimman alitusluvan mukainen velvoite 
1.1.-30.6.2025 (pakkauksia)]],Lääkkeet[[#This Row],[Alin saldo 
1.1.-30.6.2025 (pakkauksia)]])*Lääkkeet[[#This Row],[Kirjanpitoarvo / pakkaus 1.1.2025
(EUR  ALV 0 %)]]</f>
        <v>0</v>
      </c>
      <c r="P347" s="15"/>
      <c r="Q347" s="12"/>
      <c r="R347" s="12"/>
      <c r="S347" s="12"/>
      <c r="T347" s="13"/>
      <c r="U347" s="39">
        <f>MIN(Lääkkeet[[#This Row],[Velvoite 1.7.2025 (pakkauksia)]],Lääkkeet[[#This Row],[Suurimman alitusluvan mukainen velvoite
1.7.-31.12.2025 (pakkauksia)]],Lääkkeet[[#This Row],[Alin saldo 
1.7.-31.12.2025 (pakkauksia)]])*Lääkkeet[[#This Row],[Kirjanpitoarvo / pakkaus 1.7.2025
(EUR  ALV 0 %)]]</f>
        <v>0</v>
      </c>
      <c r="W347" s="49" t="str" cm="1">
        <f t="array" ref="W347">IFERROR(_xlfn.IFS(Lääkkeet[[#This Row],[Sitoutunut pääoma 
1.1.-30.6.2025 (EUR)]]&gt;0,"Täytetyt",Lääkkeet[[#This Row],[Sitoutunut pääoma 
1.7.-31.12.2025 (EUR)]]&gt;0,"Täytetyt"),"")</f>
        <v/>
      </c>
      <c r="X347" s="49"/>
      <c r="Y347" s="5">
        <f>Hakulomake!$B$29</f>
        <v>0</v>
      </c>
    </row>
    <row r="348" spans="1:25" x14ac:dyDescent="0.25">
      <c r="A348" s="6" t="s">
        <v>59</v>
      </c>
      <c r="B348" s="5">
        <f>Hakulomake!$B$17</f>
        <v>0</v>
      </c>
      <c r="C348" s="61">
        <v>2</v>
      </c>
      <c r="D348" s="5" t="s">
        <v>546</v>
      </c>
      <c r="E348" s="60" t="s">
        <v>715</v>
      </c>
      <c r="F348" s="5" t="s">
        <v>548</v>
      </c>
      <c r="G348" s="5" t="s">
        <v>604</v>
      </c>
      <c r="H348" s="5" t="s">
        <v>108</v>
      </c>
      <c r="I348" s="5" t="s">
        <v>197</v>
      </c>
      <c r="J348" s="61" t="s">
        <v>716</v>
      </c>
      <c r="N348" s="13"/>
      <c r="O348" s="39">
        <f>MIN(Lääkkeet[[#This Row],[Velvoite 1.1.2025 (pakkauksia)]],Lääkkeet[[#This Row],[Suurimman alitusluvan mukainen velvoite 
1.1.-30.6.2025 (pakkauksia)]],Lääkkeet[[#This Row],[Alin saldo 
1.1.-30.6.2025 (pakkauksia)]])*Lääkkeet[[#This Row],[Kirjanpitoarvo / pakkaus 1.1.2025
(EUR  ALV 0 %)]]</f>
        <v>0</v>
      </c>
      <c r="P348" s="15"/>
      <c r="Q348" s="12"/>
      <c r="R348" s="12"/>
      <c r="S348" s="12"/>
      <c r="T348" s="13"/>
      <c r="U348" s="39">
        <f>MIN(Lääkkeet[[#This Row],[Velvoite 1.7.2025 (pakkauksia)]],Lääkkeet[[#This Row],[Suurimman alitusluvan mukainen velvoite
1.7.-31.12.2025 (pakkauksia)]],Lääkkeet[[#This Row],[Alin saldo 
1.7.-31.12.2025 (pakkauksia)]])*Lääkkeet[[#This Row],[Kirjanpitoarvo / pakkaus 1.7.2025
(EUR  ALV 0 %)]]</f>
        <v>0</v>
      </c>
      <c r="W348" s="49" t="str" cm="1">
        <f t="array" ref="W348">IFERROR(_xlfn.IFS(Lääkkeet[[#This Row],[Sitoutunut pääoma 
1.1.-30.6.2025 (EUR)]]&gt;0,"Täytetyt",Lääkkeet[[#This Row],[Sitoutunut pääoma 
1.7.-31.12.2025 (EUR)]]&gt;0,"Täytetyt"),"")</f>
        <v/>
      </c>
      <c r="X348" s="49"/>
      <c r="Y348" s="5">
        <f>Hakulomake!$B$29</f>
        <v>0</v>
      </c>
    </row>
    <row r="349" spans="1:25" x14ac:dyDescent="0.25">
      <c r="A349" s="6" t="s">
        <v>59</v>
      </c>
      <c r="B349" s="5">
        <f>Hakulomake!$B$17</f>
        <v>0</v>
      </c>
      <c r="C349" s="61">
        <v>2</v>
      </c>
      <c r="D349" s="5" t="s">
        <v>537</v>
      </c>
      <c r="E349" s="60" t="s">
        <v>2701</v>
      </c>
      <c r="F349" s="5" t="s">
        <v>538</v>
      </c>
      <c r="G349" s="5" t="s">
        <v>2702</v>
      </c>
      <c r="I349" s="5" t="s">
        <v>540</v>
      </c>
      <c r="J349" s="61" t="s">
        <v>2703</v>
      </c>
      <c r="N349" s="13"/>
      <c r="O349" s="39">
        <f>MIN(Lääkkeet[[#This Row],[Velvoite 1.1.2025 (pakkauksia)]],Lääkkeet[[#This Row],[Suurimman alitusluvan mukainen velvoite 
1.1.-30.6.2025 (pakkauksia)]],Lääkkeet[[#This Row],[Alin saldo 
1.1.-30.6.2025 (pakkauksia)]])*Lääkkeet[[#This Row],[Kirjanpitoarvo / pakkaus 1.1.2025
(EUR  ALV 0 %)]]</f>
        <v>0</v>
      </c>
      <c r="P349" s="15"/>
      <c r="Q349" s="12"/>
      <c r="R349" s="12"/>
      <c r="S349" s="12"/>
      <c r="T349" s="13"/>
      <c r="U349" s="39">
        <f>MIN(Lääkkeet[[#This Row],[Velvoite 1.7.2025 (pakkauksia)]],Lääkkeet[[#This Row],[Suurimman alitusluvan mukainen velvoite
1.7.-31.12.2025 (pakkauksia)]],Lääkkeet[[#This Row],[Alin saldo 
1.7.-31.12.2025 (pakkauksia)]])*Lääkkeet[[#This Row],[Kirjanpitoarvo / pakkaus 1.7.2025
(EUR  ALV 0 %)]]</f>
        <v>0</v>
      </c>
      <c r="W349" s="49" t="str" cm="1">
        <f t="array" ref="W349">IFERROR(_xlfn.IFS(Lääkkeet[[#This Row],[Sitoutunut pääoma 
1.1.-30.6.2025 (EUR)]]&gt;0,"Täytetyt",Lääkkeet[[#This Row],[Sitoutunut pääoma 
1.7.-31.12.2025 (EUR)]]&gt;0,"Täytetyt"),"")</f>
        <v/>
      </c>
      <c r="X349" s="49"/>
      <c r="Y349" s="5">
        <f>Hakulomake!$B$29</f>
        <v>0</v>
      </c>
    </row>
    <row r="350" spans="1:25" x14ac:dyDescent="0.25">
      <c r="A350" s="6" t="s">
        <v>59</v>
      </c>
      <c r="B350" s="5">
        <f>Hakulomake!$B$17</f>
        <v>0</v>
      </c>
      <c r="C350" s="61">
        <v>2</v>
      </c>
      <c r="D350" s="5" t="s">
        <v>537</v>
      </c>
      <c r="E350" s="60" t="s">
        <v>2704</v>
      </c>
      <c r="F350" s="5" t="s">
        <v>538</v>
      </c>
      <c r="G350" s="5" t="s">
        <v>539</v>
      </c>
      <c r="I350" s="5" t="s">
        <v>540</v>
      </c>
      <c r="J350" s="61" t="s">
        <v>2705</v>
      </c>
      <c r="N350" s="13"/>
      <c r="O350" s="39">
        <f>MIN(Lääkkeet[[#This Row],[Velvoite 1.1.2025 (pakkauksia)]],Lääkkeet[[#This Row],[Suurimman alitusluvan mukainen velvoite 
1.1.-30.6.2025 (pakkauksia)]],Lääkkeet[[#This Row],[Alin saldo 
1.1.-30.6.2025 (pakkauksia)]])*Lääkkeet[[#This Row],[Kirjanpitoarvo / pakkaus 1.1.2025
(EUR  ALV 0 %)]]</f>
        <v>0</v>
      </c>
      <c r="P350" s="15"/>
      <c r="Q350" s="12"/>
      <c r="R350" s="12"/>
      <c r="S350" s="12"/>
      <c r="T350" s="13"/>
      <c r="U350" s="39">
        <f>MIN(Lääkkeet[[#This Row],[Velvoite 1.7.2025 (pakkauksia)]],Lääkkeet[[#This Row],[Suurimman alitusluvan mukainen velvoite
1.7.-31.12.2025 (pakkauksia)]],Lääkkeet[[#This Row],[Alin saldo 
1.7.-31.12.2025 (pakkauksia)]])*Lääkkeet[[#This Row],[Kirjanpitoarvo / pakkaus 1.7.2025
(EUR  ALV 0 %)]]</f>
        <v>0</v>
      </c>
      <c r="W350" s="49" t="str" cm="1">
        <f t="array" ref="W350">IFERROR(_xlfn.IFS(Lääkkeet[[#This Row],[Sitoutunut pääoma 
1.1.-30.6.2025 (EUR)]]&gt;0,"Täytetyt",Lääkkeet[[#This Row],[Sitoutunut pääoma 
1.7.-31.12.2025 (EUR)]]&gt;0,"Täytetyt"),"")</f>
        <v/>
      </c>
      <c r="X350" s="49"/>
      <c r="Y350" s="5">
        <f>Hakulomake!$B$29</f>
        <v>0</v>
      </c>
    </row>
    <row r="351" spans="1:25" x14ac:dyDescent="0.25">
      <c r="A351" s="6" t="s">
        <v>59</v>
      </c>
      <c r="B351" s="5">
        <f>Hakulomake!$B$17</f>
        <v>0</v>
      </c>
      <c r="C351" s="61">
        <v>2</v>
      </c>
      <c r="D351" s="5" t="s">
        <v>537</v>
      </c>
      <c r="E351" s="60" t="s">
        <v>2706</v>
      </c>
      <c r="F351" s="5" t="s">
        <v>538</v>
      </c>
      <c r="G351" s="5" t="s">
        <v>539</v>
      </c>
      <c r="I351" s="5" t="s">
        <v>540</v>
      </c>
      <c r="J351" s="61" t="s">
        <v>2707</v>
      </c>
      <c r="N351" s="13"/>
      <c r="O351" s="39">
        <f>MIN(Lääkkeet[[#This Row],[Velvoite 1.1.2025 (pakkauksia)]],Lääkkeet[[#This Row],[Suurimman alitusluvan mukainen velvoite 
1.1.-30.6.2025 (pakkauksia)]],Lääkkeet[[#This Row],[Alin saldo 
1.1.-30.6.2025 (pakkauksia)]])*Lääkkeet[[#This Row],[Kirjanpitoarvo / pakkaus 1.1.2025
(EUR  ALV 0 %)]]</f>
        <v>0</v>
      </c>
      <c r="P351" s="15"/>
      <c r="Q351" s="12"/>
      <c r="R351" s="12"/>
      <c r="S351" s="12"/>
      <c r="T351" s="13"/>
      <c r="U351" s="39">
        <f>MIN(Lääkkeet[[#This Row],[Velvoite 1.7.2025 (pakkauksia)]],Lääkkeet[[#This Row],[Suurimman alitusluvan mukainen velvoite
1.7.-31.12.2025 (pakkauksia)]],Lääkkeet[[#This Row],[Alin saldo 
1.7.-31.12.2025 (pakkauksia)]])*Lääkkeet[[#This Row],[Kirjanpitoarvo / pakkaus 1.7.2025
(EUR  ALV 0 %)]]</f>
        <v>0</v>
      </c>
      <c r="W351" s="49" t="str" cm="1">
        <f t="array" ref="W351">IFERROR(_xlfn.IFS(Lääkkeet[[#This Row],[Sitoutunut pääoma 
1.1.-30.6.2025 (EUR)]]&gt;0,"Täytetyt",Lääkkeet[[#This Row],[Sitoutunut pääoma 
1.7.-31.12.2025 (EUR)]]&gt;0,"Täytetyt"),"")</f>
        <v/>
      </c>
      <c r="X351" s="49"/>
      <c r="Y351" s="5">
        <f>Hakulomake!$B$29</f>
        <v>0</v>
      </c>
    </row>
    <row r="352" spans="1:25" x14ac:dyDescent="0.25">
      <c r="A352" s="6" t="s">
        <v>59</v>
      </c>
      <c r="B352" s="5">
        <f>Hakulomake!$B$17</f>
        <v>0</v>
      </c>
      <c r="C352" s="61">
        <v>2</v>
      </c>
      <c r="D352" s="5" t="s">
        <v>537</v>
      </c>
      <c r="E352" s="60" t="s">
        <v>2708</v>
      </c>
      <c r="F352" s="5" t="s">
        <v>538</v>
      </c>
      <c r="G352" s="5" t="s">
        <v>717</v>
      </c>
      <c r="I352" s="5" t="s">
        <v>540</v>
      </c>
      <c r="J352" s="61" t="s">
        <v>2699</v>
      </c>
      <c r="N352" s="13"/>
      <c r="O352" s="39">
        <f>MIN(Lääkkeet[[#This Row],[Velvoite 1.1.2025 (pakkauksia)]],Lääkkeet[[#This Row],[Suurimman alitusluvan mukainen velvoite 
1.1.-30.6.2025 (pakkauksia)]],Lääkkeet[[#This Row],[Alin saldo 
1.1.-30.6.2025 (pakkauksia)]])*Lääkkeet[[#This Row],[Kirjanpitoarvo / pakkaus 1.1.2025
(EUR  ALV 0 %)]]</f>
        <v>0</v>
      </c>
      <c r="P352" s="15"/>
      <c r="Q352" s="12"/>
      <c r="R352" s="12"/>
      <c r="S352" s="12"/>
      <c r="T352" s="13"/>
      <c r="U352" s="39">
        <f>MIN(Lääkkeet[[#This Row],[Velvoite 1.7.2025 (pakkauksia)]],Lääkkeet[[#This Row],[Suurimman alitusluvan mukainen velvoite
1.7.-31.12.2025 (pakkauksia)]],Lääkkeet[[#This Row],[Alin saldo 
1.7.-31.12.2025 (pakkauksia)]])*Lääkkeet[[#This Row],[Kirjanpitoarvo / pakkaus 1.7.2025
(EUR  ALV 0 %)]]</f>
        <v>0</v>
      </c>
      <c r="W352" s="49" t="str" cm="1">
        <f t="array" ref="W352">IFERROR(_xlfn.IFS(Lääkkeet[[#This Row],[Sitoutunut pääoma 
1.1.-30.6.2025 (EUR)]]&gt;0,"Täytetyt",Lääkkeet[[#This Row],[Sitoutunut pääoma 
1.7.-31.12.2025 (EUR)]]&gt;0,"Täytetyt"),"")</f>
        <v/>
      </c>
      <c r="X352" s="49"/>
      <c r="Y352" s="5">
        <f>Hakulomake!$B$29</f>
        <v>0</v>
      </c>
    </row>
    <row r="353" spans="1:25" x14ac:dyDescent="0.25">
      <c r="A353" s="6" t="s">
        <v>59</v>
      </c>
      <c r="B353" s="5">
        <f>Hakulomake!$B$17</f>
        <v>0</v>
      </c>
      <c r="C353" s="61">
        <v>2</v>
      </c>
      <c r="D353" s="5" t="s">
        <v>617</v>
      </c>
      <c r="E353" s="60" t="s">
        <v>2709</v>
      </c>
      <c r="F353" s="5" t="s">
        <v>619</v>
      </c>
      <c r="G353" s="5" t="s">
        <v>699</v>
      </c>
      <c r="I353" s="5" t="s">
        <v>197</v>
      </c>
      <c r="J353" s="61" t="s">
        <v>72</v>
      </c>
      <c r="N353" s="13"/>
      <c r="O353" s="39">
        <f>MIN(Lääkkeet[[#This Row],[Velvoite 1.1.2025 (pakkauksia)]],Lääkkeet[[#This Row],[Suurimman alitusluvan mukainen velvoite 
1.1.-30.6.2025 (pakkauksia)]],Lääkkeet[[#This Row],[Alin saldo 
1.1.-30.6.2025 (pakkauksia)]])*Lääkkeet[[#This Row],[Kirjanpitoarvo / pakkaus 1.1.2025
(EUR  ALV 0 %)]]</f>
        <v>0</v>
      </c>
      <c r="P353" s="15"/>
      <c r="Q353" s="12"/>
      <c r="R353" s="12"/>
      <c r="S353" s="12"/>
      <c r="T353" s="13"/>
      <c r="U353" s="39">
        <f>MIN(Lääkkeet[[#This Row],[Velvoite 1.7.2025 (pakkauksia)]],Lääkkeet[[#This Row],[Suurimman alitusluvan mukainen velvoite
1.7.-31.12.2025 (pakkauksia)]],Lääkkeet[[#This Row],[Alin saldo 
1.7.-31.12.2025 (pakkauksia)]])*Lääkkeet[[#This Row],[Kirjanpitoarvo / pakkaus 1.7.2025
(EUR  ALV 0 %)]]</f>
        <v>0</v>
      </c>
      <c r="W353" s="49" t="str" cm="1">
        <f t="array" ref="W353">IFERROR(_xlfn.IFS(Lääkkeet[[#This Row],[Sitoutunut pääoma 
1.1.-30.6.2025 (EUR)]]&gt;0,"Täytetyt",Lääkkeet[[#This Row],[Sitoutunut pääoma 
1.7.-31.12.2025 (EUR)]]&gt;0,"Täytetyt"),"")</f>
        <v/>
      </c>
      <c r="X353" s="49"/>
      <c r="Y353" s="5">
        <f>Hakulomake!$B$29</f>
        <v>0</v>
      </c>
    </row>
    <row r="354" spans="1:25" x14ac:dyDescent="0.25">
      <c r="A354" s="6" t="s">
        <v>59</v>
      </c>
      <c r="B354" s="5">
        <f>Hakulomake!$B$17</f>
        <v>0</v>
      </c>
      <c r="C354" s="61">
        <v>2</v>
      </c>
      <c r="D354" s="5" t="s">
        <v>582</v>
      </c>
      <c r="E354" s="60" t="s">
        <v>718</v>
      </c>
      <c r="F354" s="5" t="s">
        <v>583</v>
      </c>
      <c r="G354" s="5" t="s">
        <v>662</v>
      </c>
      <c r="H354" s="5" t="s">
        <v>584</v>
      </c>
      <c r="I354" s="5" t="s">
        <v>197</v>
      </c>
      <c r="J354" s="61" t="s">
        <v>651</v>
      </c>
      <c r="N354" s="13"/>
      <c r="O354" s="39">
        <f>MIN(Lääkkeet[[#This Row],[Velvoite 1.1.2025 (pakkauksia)]],Lääkkeet[[#This Row],[Suurimman alitusluvan mukainen velvoite 
1.1.-30.6.2025 (pakkauksia)]],Lääkkeet[[#This Row],[Alin saldo 
1.1.-30.6.2025 (pakkauksia)]])*Lääkkeet[[#This Row],[Kirjanpitoarvo / pakkaus 1.1.2025
(EUR  ALV 0 %)]]</f>
        <v>0</v>
      </c>
      <c r="P354" s="15"/>
      <c r="Q354" s="12"/>
      <c r="R354" s="12"/>
      <c r="S354" s="12"/>
      <c r="T354" s="13"/>
      <c r="U354" s="39">
        <f>MIN(Lääkkeet[[#This Row],[Velvoite 1.7.2025 (pakkauksia)]],Lääkkeet[[#This Row],[Suurimman alitusluvan mukainen velvoite
1.7.-31.12.2025 (pakkauksia)]],Lääkkeet[[#This Row],[Alin saldo 
1.7.-31.12.2025 (pakkauksia)]])*Lääkkeet[[#This Row],[Kirjanpitoarvo / pakkaus 1.7.2025
(EUR  ALV 0 %)]]</f>
        <v>0</v>
      </c>
      <c r="W354" s="49" t="str" cm="1">
        <f t="array" ref="W354">IFERROR(_xlfn.IFS(Lääkkeet[[#This Row],[Sitoutunut pääoma 
1.1.-30.6.2025 (EUR)]]&gt;0,"Täytetyt",Lääkkeet[[#This Row],[Sitoutunut pääoma 
1.7.-31.12.2025 (EUR)]]&gt;0,"Täytetyt"),"")</f>
        <v/>
      </c>
      <c r="X354" s="49"/>
      <c r="Y354" s="5">
        <f>Hakulomake!$B$29</f>
        <v>0</v>
      </c>
    </row>
    <row r="355" spans="1:25" x14ac:dyDescent="0.25">
      <c r="A355" s="6" t="s">
        <v>59</v>
      </c>
      <c r="B355" s="5">
        <f>Hakulomake!$B$17</f>
        <v>0</v>
      </c>
      <c r="C355" s="61">
        <v>2</v>
      </c>
      <c r="D355" s="5" t="s">
        <v>537</v>
      </c>
      <c r="E355" s="60" t="s">
        <v>719</v>
      </c>
      <c r="F355" s="5" t="s">
        <v>538</v>
      </c>
      <c r="G355" s="5" t="s">
        <v>697</v>
      </c>
      <c r="I355" s="5" t="s">
        <v>540</v>
      </c>
      <c r="J355" s="61" t="s">
        <v>665</v>
      </c>
      <c r="N355" s="13"/>
      <c r="O355" s="39">
        <f>MIN(Lääkkeet[[#This Row],[Velvoite 1.1.2025 (pakkauksia)]],Lääkkeet[[#This Row],[Suurimman alitusluvan mukainen velvoite 
1.1.-30.6.2025 (pakkauksia)]],Lääkkeet[[#This Row],[Alin saldo 
1.1.-30.6.2025 (pakkauksia)]])*Lääkkeet[[#This Row],[Kirjanpitoarvo / pakkaus 1.1.2025
(EUR  ALV 0 %)]]</f>
        <v>0</v>
      </c>
      <c r="P355" s="15"/>
      <c r="Q355" s="12"/>
      <c r="R355" s="12"/>
      <c r="S355" s="12"/>
      <c r="T355" s="13"/>
      <c r="U355" s="39">
        <f>MIN(Lääkkeet[[#This Row],[Velvoite 1.7.2025 (pakkauksia)]],Lääkkeet[[#This Row],[Suurimman alitusluvan mukainen velvoite
1.7.-31.12.2025 (pakkauksia)]],Lääkkeet[[#This Row],[Alin saldo 
1.7.-31.12.2025 (pakkauksia)]])*Lääkkeet[[#This Row],[Kirjanpitoarvo / pakkaus 1.7.2025
(EUR  ALV 0 %)]]</f>
        <v>0</v>
      </c>
      <c r="W355" s="49" t="str" cm="1">
        <f t="array" ref="W355">IFERROR(_xlfn.IFS(Lääkkeet[[#This Row],[Sitoutunut pääoma 
1.1.-30.6.2025 (EUR)]]&gt;0,"Täytetyt",Lääkkeet[[#This Row],[Sitoutunut pääoma 
1.7.-31.12.2025 (EUR)]]&gt;0,"Täytetyt"),"")</f>
        <v/>
      </c>
      <c r="X355" s="49"/>
      <c r="Y355" s="5">
        <f>Hakulomake!$B$29</f>
        <v>0</v>
      </c>
    </row>
    <row r="356" spans="1:25" x14ac:dyDescent="0.25">
      <c r="A356" s="6" t="s">
        <v>59</v>
      </c>
      <c r="B356" s="5">
        <f>Hakulomake!$B$17</f>
        <v>0</v>
      </c>
      <c r="C356" s="61">
        <v>2</v>
      </c>
      <c r="D356" s="5" t="s">
        <v>617</v>
      </c>
      <c r="E356" s="60" t="s">
        <v>720</v>
      </c>
      <c r="F356" s="5" t="s">
        <v>619</v>
      </c>
      <c r="G356" s="5" t="s">
        <v>699</v>
      </c>
      <c r="I356" s="5" t="s">
        <v>197</v>
      </c>
      <c r="J356" s="61" t="s">
        <v>262</v>
      </c>
      <c r="N356" s="13"/>
      <c r="O356" s="39">
        <f>MIN(Lääkkeet[[#This Row],[Velvoite 1.1.2025 (pakkauksia)]],Lääkkeet[[#This Row],[Suurimman alitusluvan mukainen velvoite 
1.1.-30.6.2025 (pakkauksia)]],Lääkkeet[[#This Row],[Alin saldo 
1.1.-30.6.2025 (pakkauksia)]])*Lääkkeet[[#This Row],[Kirjanpitoarvo / pakkaus 1.1.2025
(EUR  ALV 0 %)]]</f>
        <v>0</v>
      </c>
      <c r="P356" s="15"/>
      <c r="Q356" s="12"/>
      <c r="R356" s="12"/>
      <c r="S356" s="12"/>
      <c r="T356" s="13"/>
      <c r="U356" s="39">
        <f>MIN(Lääkkeet[[#This Row],[Velvoite 1.7.2025 (pakkauksia)]],Lääkkeet[[#This Row],[Suurimman alitusluvan mukainen velvoite
1.7.-31.12.2025 (pakkauksia)]],Lääkkeet[[#This Row],[Alin saldo 
1.7.-31.12.2025 (pakkauksia)]])*Lääkkeet[[#This Row],[Kirjanpitoarvo / pakkaus 1.7.2025
(EUR  ALV 0 %)]]</f>
        <v>0</v>
      </c>
      <c r="W356" s="49" t="str" cm="1">
        <f t="array" ref="W356">IFERROR(_xlfn.IFS(Lääkkeet[[#This Row],[Sitoutunut pääoma 
1.1.-30.6.2025 (EUR)]]&gt;0,"Täytetyt",Lääkkeet[[#This Row],[Sitoutunut pääoma 
1.7.-31.12.2025 (EUR)]]&gt;0,"Täytetyt"),"")</f>
        <v/>
      </c>
      <c r="X356" s="49"/>
      <c r="Y356" s="5">
        <f>Hakulomake!$B$29</f>
        <v>0</v>
      </c>
    </row>
    <row r="357" spans="1:25" x14ac:dyDescent="0.25">
      <c r="A357" s="6" t="s">
        <v>59</v>
      </c>
      <c r="B357" s="5">
        <f>Hakulomake!$B$17</f>
        <v>0</v>
      </c>
      <c r="C357" s="61">
        <v>2</v>
      </c>
      <c r="D357" s="5" t="s">
        <v>555</v>
      </c>
      <c r="E357" s="60" t="s">
        <v>721</v>
      </c>
      <c r="F357" s="5" t="s">
        <v>557</v>
      </c>
      <c r="G357" s="5" t="s">
        <v>722</v>
      </c>
      <c r="H357" s="5" t="s">
        <v>575</v>
      </c>
      <c r="I357" s="5" t="s">
        <v>197</v>
      </c>
      <c r="J357" s="61" t="s">
        <v>559</v>
      </c>
      <c r="N357" s="13"/>
      <c r="O357" s="39">
        <f>MIN(Lääkkeet[[#This Row],[Velvoite 1.1.2025 (pakkauksia)]],Lääkkeet[[#This Row],[Suurimman alitusluvan mukainen velvoite 
1.1.-30.6.2025 (pakkauksia)]],Lääkkeet[[#This Row],[Alin saldo 
1.1.-30.6.2025 (pakkauksia)]])*Lääkkeet[[#This Row],[Kirjanpitoarvo / pakkaus 1.1.2025
(EUR  ALV 0 %)]]</f>
        <v>0</v>
      </c>
      <c r="P357" s="15"/>
      <c r="Q357" s="12"/>
      <c r="R357" s="12"/>
      <c r="S357" s="12"/>
      <c r="T357" s="13"/>
      <c r="U357" s="39">
        <f>MIN(Lääkkeet[[#This Row],[Velvoite 1.7.2025 (pakkauksia)]],Lääkkeet[[#This Row],[Suurimman alitusluvan mukainen velvoite
1.7.-31.12.2025 (pakkauksia)]],Lääkkeet[[#This Row],[Alin saldo 
1.7.-31.12.2025 (pakkauksia)]])*Lääkkeet[[#This Row],[Kirjanpitoarvo / pakkaus 1.7.2025
(EUR  ALV 0 %)]]</f>
        <v>0</v>
      </c>
      <c r="W357" s="49" t="str" cm="1">
        <f t="array" ref="W357">IFERROR(_xlfn.IFS(Lääkkeet[[#This Row],[Sitoutunut pääoma 
1.1.-30.6.2025 (EUR)]]&gt;0,"Täytetyt",Lääkkeet[[#This Row],[Sitoutunut pääoma 
1.7.-31.12.2025 (EUR)]]&gt;0,"Täytetyt"),"")</f>
        <v/>
      </c>
      <c r="X357" s="49"/>
      <c r="Y357" s="5">
        <f>Hakulomake!$B$29</f>
        <v>0</v>
      </c>
    </row>
    <row r="358" spans="1:25" x14ac:dyDescent="0.25">
      <c r="A358" s="6" t="s">
        <v>59</v>
      </c>
      <c r="B358" s="5">
        <f>Hakulomake!$B$17</f>
        <v>0</v>
      </c>
      <c r="C358" s="61">
        <v>2</v>
      </c>
      <c r="D358" s="5" t="s">
        <v>582</v>
      </c>
      <c r="E358" s="60" t="s">
        <v>723</v>
      </c>
      <c r="F358" s="5" t="s">
        <v>583</v>
      </c>
      <c r="G358" s="5" t="s">
        <v>592</v>
      </c>
      <c r="H358" s="5" t="s">
        <v>601</v>
      </c>
      <c r="I358" s="5" t="s">
        <v>197</v>
      </c>
      <c r="J358" s="61" t="s">
        <v>112</v>
      </c>
      <c r="N358" s="13"/>
      <c r="O358" s="39">
        <f>MIN(Lääkkeet[[#This Row],[Velvoite 1.1.2025 (pakkauksia)]],Lääkkeet[[#This Row],[Suurimman alitusluvan mukainen velvoite 
1.1.-30.6.2025 (pakkauksia)]],Lääkkeet[[#This Row],[Alin saldo 
1.1.-30.6.2025 (pakkauksia)]])*Lääkkeet[[#This Row],[Kirjanpitoarvo / pakkaus 1.1.2025
(EUR  ALV 0 %)]]</f>
        <v>0</v>
      </c>
      <c r="P358" s="15"/>
      <c r="Q358" s="12"/>
      <c r="R358" s="12"/>
      <c r="S358" s="12"/>
      <c r="T358" s="13"/>
      <c r="U358" s="39">
        <f>MIN(Lääkkeet[[#This Row],[Velvoite 1.7.2025 (pakkauksia)]],Lääkkeet[[#This Row],[Suurimman alitusluvan mukainen velvoite
1.7.-31.12.2025 (pakkauksia)]],Lääkkeet[[#This Row],[Alin saldo 
1.7.-31.12.2025 (pakkauksia)]])*Lääkkeet[[#This Row],[Kirjanpitoarvo / pakkaus 1.7.2025
(EUR  ALV 0 %)]]</f>
        <v>0</v>
      </c>
      <c r="W358" s="49" t="str" cm="1">
        <f t="array" ref="W358">IFERROR(_xlfn.IFS(Lääkkeet[[#This Row],[Sitoutunut pääoma 
1.1.-30.6.2025 (EUR)]]&gt;0,"Täytetyt",Lääkkeet[[#This Row],[Sitoutunut pääoma 
1.7.-31.12.2025 (EUR)]]&gt;0,"Täytetyt"),"")</f>
        <v/>
      </c>
      <c r="X358" s="49"/>
      <c r="Y358" s="5">
        <f>Hakulomake!$B$29</f>
        <v>0</v>
      </c>
    </row>
    <row r="359" spans="1:25" x14ac:dyDescent="0.25">
      <c r="A359" s="6" t="s">
        <v>59</v>
      </c>
      <c r="B359" s="5">
        <f>Hakulomake!$B$17</f>
        <v>0</v>
      </c>
      <c r="C359" s="61">
        <v>2</v>
      </c>
      <c r="D359" s="5" t="s">
        <v>576</v>
      </c>
      <c r="E359" s="60" t="s">
        <v>724</v>
      </c>
      <c r="F359" s="5" t="s">
        <v>578</v>
      </c>
      <c r="G359" s="5" t="s">
        <v>725</v>
      </c>
      <c r="H359" s="5" t="s">
        <v>108</v>
      </c>
      <c r="I359" s="5" t="s">
        <v>197</v>
      </c>
      <c r="J359" s="61" t="s">
        <v>559</v>
      </c>
      <c r="N359" s="13"/>
      <c r="O359" s="39">
        <f>MIN(Lääkkeet[[#This Row],[Velvoite 1.1.2025 (pakkauksia)]],Lääkkeet[[#This Row],[Suurimman alitusluvan mukainen velvoite 
1.1.-30.6.2025 (pakkauksia)]],Lääkkeet[[#This Row],[Alin saldo 
1.1.-30.6.2025 (pakkauksia)]])*Lääkkeet[[#This Row],[Kirjanpitoarvo / pakkaus 1.1.2025
(EUR  ALV 0 %)]]</f>
        <v>0</v>
      </c>
      <c r="P359" s="15"/>
      <c r="Q359" s="12"/>
      <c r="R359" s="12"/>
      <c r="S359" s="12"/>
      <c r="T359" s="13"/>
      <c r="U359" s="39">
        <f>MIN(Lääkkeet[[#This Row],[Velvoite 1.7.2025 (pakkauksia)]],Lääkkeet[[#This Row],[Suurimman alitusluvan mukainen velvoite
1.7.-31.12.2025 (pakkauksia)]],Lääkkeet[[#This Row],[Alin saldo 
1.7.-31.12.2025 (pakkauksia)]])*Lääkkeet[[#This Row],[Kirjanpitoarvo / pakkaus 1.7.2025
(EUR  ALV 0 %)]]</f>
        <v>0</v>
      </c>
      <c r="W359" s="49" t="str" cm="1">
        <f t="array" ref="W359">IFERROR(_xlfn.IFS(Lääkkeet[[#This Row],[Sitoutunut pääoma 
1.1.-30.6.2025 (EUR)]]&gt;0,"Täytetyt",Lääkkeet[[#This Row],[Sitoutunut pääoma 
1.7.-31.12.2025 (EUR)]]&gt;0,"Täytetyt"),"")</f>
        <v/>
      </c>
      <c r="X359" s="49"/>
      <c r="Y359" s="5">
        <f>Hakulomake!$B$29</f>
        <v>0</v>
      </c>
    </row>
    <row r="360" spans="1:25" x14ac:dyDescent="0.25">
      <c r="A360" s="6" t="s">
        <v>59</v>
      </c>
      <c r="B360" s="5">
        <f>Hakulomake!$B$17</f>
        <v>0</v>
      </c>
      <c r="C360" s="61">
        <v>2</v>
      </c>
      <c r="D360" s="5" t="s">
        <v>555</v>
      </c>
      <c r="E360" s="60" t="s">
        <v>726</v>
      </c>
      <c r="F360" s="5" t="s">
        <v>557</v>
      </c>
      <c r="G360" s="5" t="s">
        <v>574</v>
      </c>
      <c r="H360" s="5" t="s">
        <v>575</v>
      </c>
      <c r="I360" s="5" t="s">
        <v>197</v>
      </c>
      <c r="J360" s="61" t="s">
        <v>559</v>
      </c>
      <c r="N360" s="13"/>
      <c r="O360" s="39">
        <f>MIN(Lääkkeet[[#This Row],[Velvoite 1.1.2025 (pakkauksia)]],Lääkkeet[[#This Row],[Suurimman alitusluvan mukainen velvoite 
1.1.-30.6.2025 (pakkauksia)]],Lääkkeet[[#This Row],[Alin saldo 
1.1.-30.6.2025 (pakkauksia)]])*Lääkkeet[[#This Row],[Kirjanpitoarvo / pakkaus 1.1.2025
(EUR  ALV 0 %)]]</f>
        <v>0</v>
      </c>
      <c r="P360" s="15"/>
      <c r="Q360" s="12"/>
      <c r="R360" s="12"/>
      <c r="S360" s="12"/>
      <c r="T360" s="13"/>
      <c r="U360" s="39">
        <f>MIN(Lääkkeet[[#This Row],[Velvoite 1.7.2025 (pakkauksia)]],Lääkkeet[[#This Row],[Suurimman alitusluvan mukainen velvoite
1.7.-31.12.2025 (pakkauksia)]],Lääkkeet[[#This Row],[Alin saldo 
1.7.-31.12.2025 (pakkauksia)]])*Lääkkeet[[#This Row],[Kirjanpitoarvo / pakkaus 1.7.2025
(EUR  ALV 0 %)]]</f>
        <v>0</v>
      </c>
      <c r="W360" s="49" t="str" cm="1">
        <f t="array" ref="W360">IFERROR(_xlfn.IFS(Lääkkeet[[#This Row],[Sitoutunut pääoma 
1.1.-30.6.2025 (EUR)]]&gt;0,"Täytetyt",Lääkkeet[[#This Row],[Sitoutunut pääoma 
1.7.-31.12.2025 (EUR)]]&gt;0,"Täytetyt"),"")</f>
        <v/>
      </c>
      <c r="X360" s="49"/>
      <c r="Y360" s="5">
        <f>Hakulomake!$B$29</f>
        <v>0</v>
      </c>
    </row>
    <row r="361" spans="1:25" x14ac:dyDescent="0.25">
      <c r="A361" s="6" t="s">
        <v>59</v>
      </c>
      <c r="B361" s="5">
        <f>Hakulomake!$B$17</f>
        <v>0</v>
      </c>
      <c r="C361" s="61">
        <v>2</v>
      </c>
      <c r="D361" s="5" t="s">
        <v>537</v>
      </c>
      <c r="E361" s="60" t="s">
        <v>727</v>
      </c>
      <c r="F361" s="5" t="s">
        <v>538</v>
      </c>
      <c r="G361" s="5" t="s">
        <v>728</v>
      </c>
      <c r="I361" s="5" t="s">
        <v>540</v>
      </c>
      <c r="J361" s="61" t="s">
        <v>729</v>
      </c>
      <c r="N361" s="13"/>
      <c r="O361" s="39">
        <f>MIN(Lääkkeet[[#This Row],[Velvoite 1.1.2025 (pakkauksia)]],Lääkkeet[[#This Row],[Suurimman alitusluvan mukainen velvoite 
1.1.-30.6.2025 (pakkauksia)]],Lääkkeet[[#This Row],[Alin saldo 
1.1.-30.6.2025 (pakkauksia)]])*Lääkkeet[[#This Row],[Kirjanpitoarvo / pakkaus 1.1.2025
(EUR  ALV 0 %)]]</f>
        <v>0</v>
      </c>
      <c r="P361" s="15"/>
      <c r="Q361" s="12"/>
      <c r="R361" s="12"/>
      <c r="S361" s="12"/>
      <c r="T361" s="13"/>
      <c r="U361" s="39">
        <f>MIN(Lääkkeet[[#This Row],[Velvoite 1.7.2025 (pakkauksia)]],Lääkkeet[[#This Row],[Suurimman alitusluvan mukainen velvoite
1.7.-31.12.2025 (pakkauksia)]],Lääkkeet[[#This Row],[Alin saldo 
1.7.-31.12.2025 (pakkauksia)]])*Lääkkeet[[#This Row],[Kirjanpitoarvo / pakkaus 1.7.2025
(EUR  ALV 0 %)]]</f>
        <v>0</v>
      </c>
      <c r="W361" s="49" t="str" cm="1">
        <f t="array" ref="W361">IFERROR(_xlfn.IFS(Lääkkeet[[#This Row],[Sitoutunut pääoma 
1.1.-30.6.2025 (EUR)]]&gt;0,"Täytetyt",Lääkkeet[[#This Row],[Sitoutunut pääoma 
1.7.-31.12.2025 (EUR)]]&gt;0,"Täytetyt"),"")</f>
        <v/>
      </c>
      <c r="X361" s="49"/>
      <c r="Y361" s="5">
        <f>Hakulomake!$B$29</f>
        <v>0</v>
      </c>
    </row>
    <row r="362" spans="1:25" x14ac:dyDescent="0.25">
      <c r="A362" s="6" t="s">
        <v>59</v>
      </c>
      <c r="B362" s="5">
        <f>Hakulomake!$B$17</f>
        <v>0</v>
      </c>
      <c r="C362" s="61">
        <v>2</v>
      </c>
      <c r="D362" s="5" t="s">
        <v>582</v>
      </c>
      <c r="E362" s="60" t="s">
        <v>730</v>
      </c>
      <c r="F362" s="5" t="s">
        <v>583</v>
      </c>
      <c r="G362" s="5" t="s">
        <v>625</v>
      </c>
      <c r="H362" s="5" t="s">
        <v>584</v>
      </c>
      <c r="I362" s="5" t="s">
        <v>197</v>
      </c>
      <c r="J362" s="61" t="s">
        <v>651</v>
      </c>
      <c r="N362" s="13"/>
      <c r="O362" s="39">
        <f>MIN(Lääkkeet[[#This Row],[Velvoite 1.1.2025 (pakkauksia)]],Lääkkeet[[#This Row],[Suurimman alitusluvan mukainen velvoite 
1.1.-30.6.2025 (pakkauksia)]],Lääkkeet[[#This Row],[Alin saldo 
1.1.-30.6.2025 (pakkauksia)]])*Lääkkeet[[#This Row],[Kirjanpitoarvo / pakkaus 1.1.2025
(EUR  ALV 0 %)]]</f>
        <v>0</v>
      </c>
      <c r="P362" s="15"/>
      <c r="Q362" s="12"/>
      <c r="R362" s="12"/>
      <c r="S362" s="12"/>
      <c r="T362" s="13"/>
      <c r="U362" s="39">
        <f>MIN(Lääkkeet[[#This Row],[Velvoite 1.7.2025 (pakkauksia)]],Lääkkeet[[#This Row],[Suurimman alitusluvan mukainen velvoite
1.7.-31.12.2025 (pakkauksia)]],Lääkkeet[[#This Row],[Alin saldo 
1.7.-31.12.2025 (pakkauksia)]])*Lääkkeet[[#This Row],[Kirjanpitoarvo / pakkaus 1.7.2025
(EUR  ALV 0 %)]]</f>
        <v>0</v>
      </c>
      <c r="W362" s="49" t="str" cm="1">
        <f t="array" ref="W362">IFERROR(_xlfn.IFS(Lääkkeet[[#This Row],[Sitoutunut pääoma 
1.1.-30.6.2025 (EUR)]]&gt;0,"Täytetyt",Lääkkeet[[#This Row],[Sitoutunut pääoma 
1.7.-31.12.2025 (EUR)]]&gt;0,"Täytetyt"),"")</f>
        <v/>
      </c>
      <c r="X362" s="49"/>
      <c r="Y362" s="5">
        <f>Hakulomake!$B$29</f>
        <v>0</v>
      </c>
    </row>
    <row r="363" spans="1:25" x14ac:dyDescent="0.25">
      <c r="A363" s="6" t="s">
        <v>59</v>
      </c>
      <c r="B363" s="5">
        <f>Hakulomake!$B$17</f>
        <v>0</v>
      </c>
      <c r="C363" s="61">
        <v>2</v>
      </c>
      <c r="D363" s="5" t="s">
        <v>555</v>
      </c>
      <c r="E363" s="60" t="s">
        <v>731</v>
      </c>
      <c r="F363" s="5" t="s">
        <v>557</v>
      </c>
      <c r="G363" s="5" t="s">
        <v>722</v>
      </c>
      <c r="H363" s="5" t="s">
        <v>575</v>
      </c>
      <c r="I363" s="5" t="s">
        <v>197</v>
      </c>
      <c r="J363" s="61" t="s">
        <v>732</v>
      </c>
      <c r="N363" s="13"/>
      <c r="O363" s="39">
        <f>MIN(Lääkkeet[[#This Row],[Velvoite 1.1.2025 (pakkauksia)]],Lääkkeet[[#This Row],[Suurimman alitusluvan mukainen velvoite 
1.1.-30.6.2025 (pakkauksia)]],Lääkkeet[[#This Row],[Alin saldo 
1.1.-30.6.2025 (pakkauksia)]])*Lääkkeet[[#This Row],[Kirjanpitoarvo / pakkaus 1.1.2025
(EUR  ALV 0 %)]]</f>
        <v>0</v>
      </c>
      <c r="P363" s="15"/>
      <c r="Q363" s="12"/>
      <c r="R363" s="12"/>
      <c r="S363" s="12"/>
      <c r="T363" s="13"/>
      <c r="U363" s="39">
        <f>MIN(Lääkkeet[[#This Row],[Velvoite 1.7.2025 (pakkauksia)]],Lääkkeet[[#This Row],[Suurimman alitusluvan mukainen velvoite
1.7.-31.12.2025 (pakkauksia)]],Lääkkeet[[#This Row],[Alin saldo 
1.7.-31.12.2025 (pakkauksia)]])*Lääkkeet[[#This Row],[Kirjanpitoarvo / pakkaus 1.7.2025
(EUR  ALV 0 %)]]</f>
        <v>0</v>
      </c>
      <c r="W363" s="49" t="str" cm="1">
        <f t="array" ref="W363">IFERROR(_xlfn.IFS(Lääkkeet[[#This Row],[Sitoutunut pääoma 
1.1.-30.6.2025 (EUR)]]&gt;0,"Täytetyt",Lääkkeet[[#This Row],[Sitoutunut pääoma 
1.7.-31.12.2025 (EUR)]]&gt;0,"Täytetyt"),"")</f>
        <v/>
      </c>
      <c r="X363" s="49"/>
      <c r="Y363" s="5">
        <f>Hakulomake!$B$29</f>
        <v>0</v>
      </c>
    </row>
    <row r="364" spans="1:25" x14ac:dyDescent="0.25">
      <c r="A364" s="6" t="s">
        <v>59</v>
      </c>
      <c r="B364" s="5">
        <f>Hakulomake!$B$17</f>
        <v>0</v>
      </c>
      <c r="C364" s="61">
        <v>2</v>
      </c>
      <c r="D364" s="5" t="s">
        <v>555</v>
      </c>
      <c r="E364" s="60" t="s">
        <v>733</v>
      </c>
      <c r="F364" s="5" t="s">
        <v>557</v>
      </c>
      <c r="G364" s="5" t="s">
        <v>645</v>
      </c>
      <c r="H364" s="5" t="s">
        <v>575</v>
      </c>
      <c r="I364" s="5" t="s">
        <v>197</v>
      </c>
      <c r="J364" s="61" t="s">
        <v>605</v>
      </c>
      <c r="N364" s="13"/>
      <c r="O364" s="39">
        <f>MIN(Lääkkeet[[#This Row],[Velvoite 1.1.2025 (pakkauksia)]],Lääkkeet[[#This Row],[Suurimman alitusluvan mukainen velvoite 
1.1.-30.6.2025 (pakkauksia)]],Lääkkeet[[#This Row],[Alin saldo 
1.1.-30.6.2025 (pakkauksia)]])*Lääkkeet[[#This Row],[Kirjanpitoarvo / pakkaus 1.1.2025
(EUR  ALV 0 %)]]</f>
        <v>0</v>
      </c>
      <c r="P364" s="15"/>
      <c r="Q364" s="12"/>
      <c r="R364" s="12"/>
      <c r="S364" s="12"/>
      <c r="T364" s="13"/>
      <c r="U364" s="39">
        <f>MIN(Lääkkeet[[#This Row],[Velvoite 1.7.2025 (pakkauksia)]],Lääkkeet[[#This Row],[Suurimman alitusluvan mukainen velvoite
1.7.-31.12.2025 (pakkauksia)]],Lääkkeet[[#This Row],[Alin saldo 
1.7.-31.12.2025 (pakkauksia)]])*Lääkkeet[[#This Row],[Kirjanpitoarvo / pakkaus 1.7.2025
(EUR  ALV 0 %)]]</f>
        <v>0</v>
      </c>
      <c r="W364" s="49" t="str" cm="1">
        <f t="array" ref="W364">IFERROR(_xlfn.IFS(Lääkkeet[[#This Row],[Sitoutunut pääoma 
1.1.-30.6.2025 (EUR)]]&gt;0,"Täytetyt",Lääkkeet[[#This Row],[Sitoutunut pääoma 
1.7.-31.12.2025 (EUR)]]&gt;0,"Täytetyt"),"")</f>
        <v/>
      </c>
      <c r="X364" s="49"/>
      <c r="Y364" s="5">
        <f>Hakulomake!$B$29</f>
        <v>0</v>
      </c>
    </row>
    <row r="365" spans="1:25" x14ac:dyDescent="0.25">
      <c r="A365" s="6" t="s">
        <v>59</v>
      </c>
      <c r="B365" s="5">
        <f>Hakulomake!$B$17</f>
        <v>0</v>
      </c>
      <c r="C365" s="61">
        <v>2</v>
      </c>
      <c r="D365" s="5" t="s">
        <v>734</v>
      </c>
      <c r="E365" s="60" t="s">
        <v>735</v>
      </c>
      <c r="F365" s="5" t="s">
        <v>736</v>
      </c>
      <c r="G365" s="5" t="s">
        <v>737</v>
      </c>
      <c r="I365" s="5" t="s">
        <v>394</v>
      </c>
      <c r="J365" s="61" t="s">
        <v>649</v>
      </c>
      <c r="N365" s="13"/>
      <c r="O365" s="39">
        <f>MIN(Lääkkeet[[#This Row],[Velvoite 1.1.2025 (pakkauksia)]],Lääkkeet[[#This Row],[Suurimman alitusluvan mukainen velvoite 
1.1.-30.6.2025 (pakkauksia)]],Lääkkeet[[#This Row],[Alin saldo 
1.1.-30.6.2025 (pakkauksia)]])*Lääkkeet[[#This Row],[Kirjanpitoarvo / pakkaus 1.1.2025
(EUR  ALV 0 %)]]</f>
        <v>0</v>
      </c>
      <c r="P365" s="15"/>
      <c r="Q365" s="12"/>
      <c r="R365" s="12"/>
      <c r="S365" s="12"/>
      <c r="T365" s="13"/>
      <c r="U365" s="39">
        <f>MIN(Lääkkeet[[#This Row],[Velvoite 1.7.2025 (pakkauksia)]],Lääkkeet[[#This Row],[Suurimman alitusluvan mukainen velvoite
1.7.-31.12.2025 (pakkauksia)]],Lääkkeet[[#This Row],[Alin saldo 
1.7.-31.12.2025 (pakkauksia)]])*Lääkkeet[[#This Row],[Kirjanpitoarvo / pakkaus 1.7.2025
(EUR  ALV 0 %)]]</f>
        <v>0</v>
      </c>
      <c r="W365" s="49" t="str" cm="1">
        <f t="array" ref="W365">IFERROR(_xlfn.IFS(Lääkkeet[[#This Row],[Sitoutunut pääoma 
1.1.-30.6.2025 (EUR)]]&gt;0,"Täytetyt",Lääkkeet[[#This Row],[Sitoutunut pääoma 
1.7.-31.12.2025 (EUR)]]&gt;0,"Täytetyt"),"")</f>
        <v/>
      </c>
      <c r="X365" s="49"/>
      <c r="Y365" s="5">
        <f>Hakulomake!$B$29</f>
        <v>0</v>
      </c>
    </row>
    <row r="366" spans="1:25" x14ac:dyDescent="0.25">
      <c r="A366" s="6" t="s">
        <v>59</v>
      </c>
      <c r="B366" s="5">
        <f>Hakulomake!$B$17</f>
        <v>0</v>
      </c>
      <c r="C366" s="61">
        <v>2</v>
      </c>
      <c r="D366" s="5" t="s">
        <v>608</v>
      </c>
      <c r="E366" s="60" t="s">
        <v>738</v>
      </c>
      <c r="F366" s="5" t="s">
        <v>610</v>
      </c>
      <c r="G366" s="5" t="s">
        <v>739</v>
      </c>
      <c r="H366" s="5" t="s">
        <v>740</v>
      </c>
      <c r="I366" s="5" t="s">
        <v>394</v>
      </c>
      <c r="J366" s="61" t="s">
        <v>613</v>
      </c>
      <c r="N366" s="13"/>
      <c r="O366" s="39">
        <f>MIN(Lääkkeet[[#This Row],[Velvoite 1.1.2025 (pakkauksia)]],Lääkkeet[[#This Row],[Suurimman alitusluvan mukainen velvoite 
1.1.-30.6.2025 (pakkauksia)]],Lääkkeet[[#This Row],[Alin saldo 
1.1.-30.6.2025 (pakkauksia)]])*Lääkkeet[[#This Row],[Kirjanpitoarvo / pakkaus 1.1.2025
(EUR  ALV 0 %)]]</f>
        <v>0</v>
      </c>
      <c r="P366" s="15"/>
      <c r="Q366" s="12"/>
      <c r="R366" s="12"/>
      <c r="S366" s="12"/>
      <c r="T366" s="13"/>
      <c r="U366" s="39">
        <f>MIN(Lääkkeet[[#This Row],[Velvoite 1.7.2025 (pakkauksia)]],Lääkkeet[[#This Row],[Suurimman alitusluvan mukainen velvoite
1.7.-31.12.2025 (pakkauksia)]],Lääkkeet[[#This Row],[Alin saldo 
1.7.-31.12.2025 (pakkauksia)]])*Lääkkeet[[#This Row],[Kirjanpitoarvo / pakkaus 1.7.2025
(EUR  ALV 0 %)]]</f>
        <v>0</v>
      </c>
      <c r="W366" s="49" t="str" cm="1">
        <f t="array" ref="W366">IFERROR(_xlfn.IFS(Lääkkeet[[#This Row],[Sitoutunut pääoma 
1.1.-30.6.2025 (EUR)]]&gt;0,"Täytetyt",Lääkkeet[[#This Row],[Sitoutunut pääoma 
1.7.-31.12.2025 (EUR)]]&gt;0,"Täytetyt"),"")</f>
        <v/>
      </c>
      <c r="X366" s="49"/>
      <c r="Y366" s="5">
        <f>Hakulomake!$B$29</f>
        <v>0</v>
      </c>
    </row>
    <row r="367" spans="1:25" x14ac:dyDescent="0.25">
      <c r="A367" s="6" t="s">
        <v>59</v>
      </c>
      <c r="B367" s="5">
        <f>Hakulomake!$B$17</f>
        <v>0</v>
      </c>
      <c r="C367" s="61">
        <v>2</v>
      </c>
      <c r="D367" s="5" t="s">
        <v>555</v>
      </c>
      <c r="E367" s="60" t="s">
        <v>741</v>
      </c>
      <c r="F367" s="5" t="s">
        <v>557</v>
      </c>
      <c r="G367" s="5" t="s">
        <v>574</v>
      </c>
      <c r="H367" s="5" t="s">
        <v>575</v>
      </c>
      <c r="I367" s="5" t="s">
        <v>197</v>
      </c>
      <c r="J367" s="61" t="s">
        <v>559</v>
      </c>
      <c r="N367" s="13"/>
      <c r="O367" s="39">
        <f>MIN(Lääkkeet[[#This Row],[Velvoite 1.1.2025 (pakkauksia)]],Lääkkeet[[#This Row],[Suurimman alitusluvan mukainen velvoite 
1.1.-30.6.2025 (pakkauksia)]],Lääkkeet[[#This Row],[Alin saldo 
1.1.-30.6.2025 (pakkauksia)]])*Lääkkeet[[#This Row],[Kirjanpitoarvo / pakkaus 1.1.2025
(EUR  ALV 0 %)]]</f>
        <v>0</v>
      </c>
      <c r="P367" s="15"/>
      <c r="Q367" s="12"/>
      <c r="R367" s="12"/>
      <c r="S367" s="12"/>
      <c r="T367" s="13"/>
      <c r="U367" s="39">
        <f>MIN(Lääkkeet[[#This Row],[Velvoite 1.7.2025 (pakkauksia)]],Lääkkeet[[#This Row],[Suurimman alitusluvan mukainen velvoite
1.7.-31.12.2025 (pakkauksia)]],Lääkkeet[[#This Row],[Alin saldo 
1.7.-31.12.2025 (pakkauksia)]])*Lääkkeet[[#This Row],[Kirjanpitoarvo / pakkaus 1.7.2025
(EUR  ALV 0 %)]]</f>
        <v>0</v>
      </c>
      <c r="W367" s="49" t="str" cm="1">
        <f t="array" ref="W367">IFERROR(_xlfn.IFS(Lääkkeet[[#This Row],[Sitoutunut pääoma 
1.1.-30.6.2025 (EUR)]]&gt;0,"Täytetyt",Lääkkeet[[#This Row],[Sitoutunut pääoma 
1.7.-31.12.2025 (EUR)]]&gt;0,"Täytetyt"),"")</f>
        <v/>
      </c>
      <c r="X367" s="49"/>
      <c r="Y367" s="5">
        <f>Hakulomake!$B$29</f>
        <v>0</v>
      </c>
    </row>
    <row r="368" spans="1:25" x14ac:dyDescent="0.25">
      <c r="A368" s="6" t="s">
        <v>59</v>
      </c>
      <c r="B368" s="5">
        <f>Hakulomake!$B$17</f>
        <v>0</v>
      </c>
      <c r="C368" s="61">
        <v>2</v>
      </c>
      <c r="D368" s="5" t="s">
        <v>582</v>
      </c>
      <c r="E368" s="60" t="s">
        <v>742</v>
      </c>
      <c r="F368" s="5" t="s">
        <v>583</v>
      </c>
      <c r="G368" s="5" t="s">
        <v>662</v>
      </c>
      <c r="H368" s="5" t="s">
        <v>584</v>
      </c>
      <c r="I368" s="5" t="s">
        <v>197</v>
      </c>
      <c r="J368" s="61" t="s">
        <v>585</v>
      </c>
      <c r="N368" s="13"/>
      <c r="O368" s="39">
        <f>MIN(Lääkkeet[[#This Row],[Velvoite 1.1.2025 (pakkauksia)]],Lääkkeet[[#This Row],[Suurimman alitusluvan mukainen velvoite 
1.1.-30.6.2025 (pakkauksia)]],Lääkkeet[[#This Row],[Alin saldo 
1.1.-30.6.2025 (pakkauksia)]])*Lääkkeet[[#This Row],[Kirjanpitoarvo / pakkaus 1.1.2025
(EUR  ALV 0 %)]]</f>
        <v>0</v>
      </c>
      <c r="P368" s="15"/>
      <c r="Q368" s="12"/>
      <c r="R368" s="12"/>
      <c r="S368" s="12"/>
      <c r="T368" s="13"/>
      <c r="U368" s="39">
        <f>MIN(Lääkkeet[[#This Row],[Velvoite 1.7.2025 (pakkauksia)]],Lääkkeet[[#This Row],[Suurimman alitusluvan mukainen velvoite
1.7.-31.12.2025 (pakkauksia)]],Lääkkeet[[#This Row],[Alin saldo 
1.7.-31.12.2025 (pakkauksia)]])*Lääkkeet[[#This Row],[Kirjanpitoarvo / pakkaus 1.7.2025
(EUR  ALV 0 %)]]</f>
        <v>0</v>
      </c>
      <c r="W368" s="49" t="str" cm="1">
        <f t="array" ref="W368">IFERROR(_xlfn.IFS(Lääkkeet[[#This Row],[Sitoutunut pääoma 
1.1.-30.6.2025 (EUR)]]&gt;0,"Täytetyt",Lääkkeet[[#This Row],[Sitoutunut pääoma 
1.7.-31.12.2025 (EUR)]]&gt;0,"Täytetyt"),"")</f>
        <v/>
      </c>
      <c r="X368" s="49"/>
      <c r="Y368" s="5">
        <f>Hakulomake!$B$29</f>
        <v>0</v>
      </c>
    </row>
    <row r="369" spans="1:25" x14ac:dyDescent="0.25">
      <c r="A369" s="6" t="s">
        <v>59</v>
      </c>
      <c r="B369" s="5">
        <f>Hakulomake!$B$17</f>
        <v>0</v>
      </c>
      <c r="C369" s="61">
        <v>2</v>
      </c>
      <c r="D369" s="5" t="s">
        <v>537</v>
      </c>
      <c r="E369" s="60" t="s">
        <v>743</v>
      </c>
      <c r="F369" s="5" t="s">
        <v>538</v>
      </c>
      <c r="G369" s="5" t="s">
        <v>717</v>
      </c>
      <c r="I369" s="5" t="s">
        <v>540</v>
      </c>
      <c r="J369" s="61" t="s">
        <v>665</v>
      </c>
      <c r="N369" s="13"/>
      <c r="O369" s="39">
        <f>MIN(Lääkkeet[[#This Row],[Velvoite 1.1.2025 (pakkauksia)]],Lääkkeet[[#This Row],[Suurimman alitusluvan mukainen velvoite 
1.1.-30.6.2025 (pakkauksia)]],Lääkkeet[[#This Row],[Alin saldo 
1.1.-30.6.2025 (pakkauksia)]])*Lääkkeet[[#This Row],[Kirjanpitoarvo / pakkaus 1.1.2025
(EUR  ALV 0 %)]]</f>
        <v>0</v>
      </c>
      <c r="P369" s="15"/>
      <c r="Q369" s="12"/>
      <c r="R369" s="12"/>
      <c r="S369" s="12"/>
      <c r="T369" s="13"/>
      <c r="U369" s="39">
        <f>MIN(Lääkkeet[[#This Row],[Velvoite 1.7.2025 (pakkauksia)]],Lääkkeet[[#This Row],[Suurimman alitusluvan mukainen velvoite
1.7.-31.12.2025 (pakkauksia)]],Lääkkeet[[#This Row],[Alin saldo 
1.7.-31.12.2025 (pakkauksia)]])*Lääkkeet[[#This Row],[Kirjanpitoarvo / pakkaus 1.7.2025
(EUR  ALV 0 %)]]</f>
        <v>0</v>
      </c>
      <c r="W369" s="49" t="str" cm="1">
        <f t="array" ref="W369">IFERROR(_xlfn.IFS(Lääkkeet[[#This Row],[Sitoutunut pääoma 
1.1.-30.6.2025 (EUR)]]&gt;0,"Täytetyt",Lääkkeet[[#This Row],[Sitoutunut pääoma 
1.7.-31.12.2025 (EUR)]]&gt;0,"Täytetyt"),"")</f>
        <v/>
      </c>
      <c r="X369" s="49"/>
      <c r="Y369" s="5">
        <f>Hakulomake!$B$29</f>
        <v>0</v>
      </c>
    </row>
    <row r="370" spans="1:25" x14ac:dyDescent="0.25">
      <c r="A370" s="6" t="s">
        <v>59</v>
      </c>
      <c r="B370" s="5">
        <f>Hakulomake!$B$17</f>
        <v>0</v>
      </c>
      <c r="C370" s="61">
        <v>2</v>
      </c>
      <c r="D370" s="5" t="s">
        <v>537</v>
      </c>
      <c r="E370" s="60" t="s">
        <v>744</v>
      </c>
      <c r="F370" s="5" t="s">
        <v>538</v>
      </c>
      <c r="G370" s="5" t="s">
        <v>745</v>
      </c>
      <c r="I370" s="5" t="s">
        <v>540</v>
      </c>
      <c r="J370" s="61" t="s">
        <v>746</v>
      </c>
      <c r="N370" s="13"/>
      <c r="O370" s="39">
        <f>MIN(Lääkkeet[[#This Row],[Velvoite 1.1.2025 (pakkauksia)]],Lääkkeet[[#This Row],[Suurimman alitusluvan mukainen velvoite 
1.1.-30.6.2025 (pakkauksia)]],Lääkkeet[[#This Row],[Alin saldo 
1.1.-30.6.2025 (pakkauksia)]])*Lääkkeet[[#This Row],[Kirjanpitoarvo / pakkaus 1.1.2025
(EUR  ALV 0 %)]]</f>
        <v>0</v>
      </c>
      <c r="P370" s="15"/>
      <c r="Q370" s="12"/>
      <c r="R370" s="12"/>
      <c r="S370" s="12"/>
      <c r="T370" s="13"/>
      <c r="U370" s="39">
        <f>MIN(Lääkkeet[[#This Row],[Velvoite 1.7.2025 (pakkauksia)]],Lääkkeet[[#This Row],[Suurimman alitusluvan mukainen velvoite
1.7.-31.12.2025 (pakkauksia)]],Lääkkeet[[#This Row],[Alin saldo 
1.7.-31.12.2025 (pakkauksia)]])*Lääkkeet[[#This Row],[Kirjanpitoarvo / pakkaus 1.7.2025
(EUR  ALV 0 %)]]</f>
        <v>0</v>
      </c>
      <c r="W370" s="49" t="str" cm="1">
        <f t="array" ref="W370">IFERROR(_xlfn.IFS(Lääkkeet[[#This Row],[Sitoutunut pääoma 
1.1.-30.6.2025 (EUR)]]&gt;0,"Täytetyt",Lääkkeet[[#This Row],[Sitoutunut pääoma 
1.7.-31.12.2025 (EUR)]]&gt;0,"Täytetyt"),"")</f>
        <v/>
      </c>
      <c r="X370" s="49"/>
      <c r="Y370" s="5">
        <f>Hakulomake!$B$29</f>
        <v>0</v>
      </c>
    </row>
    <row r="371" spans="1:25" x14ac:dyDescent="0.25">
      <c r="A371" s="6" t="s">
        <v>59</v>
      </c>
      <c r="B371" s="5">
        <f>Hakulomake!$B$17</f>
        <v>0</v>
      </c>
      <c r="C371" s="61">
        <v>2</v>
      </c>
      <c r="D371" s="5" t="s">
        <v>555</v>
      </c>
      <c r="E371" s="60" t="s">
        <v>2710</v>
      </c>
      <c r="F371" s="5" t="s">
        <v>557</v>
      </c>
      <c r="G371" s="5" t="s">
        <v>574</v>
      </c>
      <c r="H371" s="5" t="s">
        <v>575</v>
      </c>
      <c r="I371" s="5" t="s">
        <v>197</v>
      </c>
      <c r="J371" s="61" t="s">
        <v>2711</v>
      </c>
      <c r="N371" s="13"/>
      <c r="O371" s="39">
        <f>MIN(Lääkkeet[[#This Row],[Velvoite 1.1.2025 (pakkauksia)]],Lääkkeet[[#This Row],[Suurimman alitusluvan mukainen velvoite 
1.1.-30.6.2025 (pakkauksia)]],Lääkkeet[[#This Row],[Alin saldo 
1.1.-30.6.2025 (pakkauksia)]])*Lääkkeet[[#This Row],[Kirjanpitoarvo / pakkaus 1.1.2025
(EUR  ALV 0 %)]]</f>
        <v>0</v>
      </c>
      <c r="P371" s="15"/>
      <c r="Q371" s="12"/>
      <c r="R371" s="12"/>
      <c r="S371" s="12"/>
      <c r="T371" s="13"/>
      <c r="U371" s="39">
        <f>MIN(Lääkkeet[[#This Row],[Velvoite 1.7.2025 (pakkauksia)]],Lääkkeet[[#This Row],[Suurimman alitusluvan mukainen velvoite
1.7.-31.12.2025 (pakkauksia)]],Lääkkeet[[#This Row],[Alin saldo 
1.7.-31.12.2025 (pakkauksia)]])*Lääkkeet[[#This Row],[Kirjanpitoarvo / pakkaus 1.7.2025
(EUR  ALV 0 %)]]</f>
        <v>0</v>
      </c>
      <c r="W371" s="49" t="str" cm="1">
        <f t="array" ref="W371">IFERROR(_xlfn.IFS(Lääkkeet[[#This Row],[Sitoutunut pääoma 
1.1.-30.6.2025 (EUR)]]&gt;0,"Täytetyt",Lääkkeet[[#This Row],[Sitoutunut pääoma 
1.7.-31.12.2025 (EUR)]]&gt;0,"Täytetyt"),"")</f>
        <v/>
      </c>
      <c r="X371" s="49"/>
      <c r="Y371" s="5">
        <f>Hakulomake!$B$29</f>
        <v>0</v>
      </c>
    </row>
    <row r="372" spans="1:25" x14ac:dyDescent="0.25">
      <c r="A372" s="6" t="s">
        <v>59</v>
      </c>
      <c r="B372" s="5">
        <f>Hakulomake!$B$17</f>
        <v>0</v>
      </c>
      <c r="C372" s="61">
        <v>2</v>
      </c>
      <c r="D372" s="5" t="s">
        <v>537</v>
      </c>
      <c r="E372" s="60" t="s">
        <v>2712</v>
      </c>
      <c r="F372" s="5" t="s">
        <v>538</v>
      </c>
      <c r="G372" s="5" t="s">
        <v>2702</v>
      </c>
      <c r="I372" s="5" t="s">
        <v>540</v>
      </c>
      <c r="J372" s="61" t="s">
        <v>2713</v>
      </c>
      <c r="N372" s="13"/>
      <c r="O372" s="39">
        <f>MIN(Lääkkeet[[#This Row],[Velvoite 1.1.2025 (pakkauksia)]],Lääkkeet[[#This Row],[Suurimman alitusluvan mukainen velvoite 
1.1.-30.6.2025 (pakkauksia)]],Lääkkeet[[#This Row],[Alin saldo 
1.1.-30.6.2025 (pakkauksia)]])*Lääkkeet[[#This Row],[Kirjanpitoarvo / pakkaus 1.1.2025
(EUR  ALV 0 %)]]</f>
        <v>0</v>
      </c>
      <c r="P372" s="15"/>
      <c r="Q372" s="12"/>
      <c r="R372" s="12"/>
      <c r="S372" s="12"/>
      <c r="T372" s="13"/>
      <c r="U372" s="39">
        <f>MIN(Lääkkeet[[#This Row],[Velvoite 1.7.2025 (pakkauksia)]],Lääkkeet[[#This Row],[Suurimman alitusluvan mukainen velvoite
1.7.-31.12.2025 (pakkauksia)]],Lääkkeet[[#This Row],[Alin saldo 
1.7.-31.12.2025 (pakkauksia)]])*Lääkkeet[[#This Row],[Kirjanpitoarvo / pakkaus 1.7.2025
(EUR  ALV 0 %)]]</f>
        <v>0</v>
      </c>
      <c r="W372" s="49" t="str" cm="1">
        <f t="array" ref="W372">IFERROR(_xlfn.IFS(Lääkkeet[[#This Row],[Sitoutunut pääoma 
1.1.-30.6.2025 (EUR)]]&gt;0,"Täytetyt",Lääkkeet[[#This Row],[Sitoutunut pääoma 
1.7.-31.12.2025 (EUR)]]&gt;0,"Täytetyt"),"")</f>
        <v/>
      </c>
      <c r="X372" s="49"/>
      <c r="Y372" s="5">
        <f>Hakulomake!$B$29</f>
        <v>0</v>
      </c>
    </row>
    <row r="373" spans="1:25" x14ac:dyDescent="0.25">
      <c r="A373" s="6" t="s">
        <v>59</v>
      </c>
      <c r="B373" s="5">
        <f>Hakulomake!$B$17</f>
        <v>0</v>
      </c>
      <c r="C373" s="61">
        <v>2</v>
      </c>
      <c r="D373" s="5" t="s">
        <v>555</v>
      </c>
      <c r="E373" s="60" t="s">
        <v>747</v>
      </c>
      <c r="F373" s="5" t="s">
        <v>557</v>
      </c>
      <c r="G373" s="5" t="s">
        <v>581</v>
      </c>
      <c r="I373" s="5" t="s">
        <v>197</v>
      </c>
      <c r="J373" s="61" t="s">
        <v>605</v>
      </c>
      <c r="N373" s="13"/>
      <c r="O373" s="39">
        <f>MIN(Lääkkeet[[#This Row],[Velvoite 1.1.2025 (pakkauksia)]],Lääkkeet[[#This Row],[Suurimman alitusluvan mukainen velvoite 
1.1.-30.6.2025 (pakkauksia)]],Lääkkeet[[#This Row],[Alin saldo 
1.1.-30.6.2025 (pakkauksia)]])*Lääkkeet[[#This Row],[Kirjanpitoarvo / pakkaus 1.1.2025
(EUR  ALV 0 %)]]</f>
        <v>0</v>
      </c>
      <c r="P373" s="15"/>
      <c r="Q373" s="12"/>
      <c r="R373" s="12"/>
      <c r="S373" s="12"/>
      <c r="T373" s="13"/>
      <c r="U373" s="39">
        <f>MIN(Lääkkeet[[#This Row],[Velvoite 1.7.2025 (pakkauksia)]],Lääkkeet[[#This Row],[Suurimman alitusluvan mukainen velvoite
1.7.-31.12.2025 (pakkauksia)]],Lääkkeet[[#This Row],[Alin saldo 
1.7.-31.12.2025 (pakkauksia)]])*Lääkkeet[[#This Row],[Kirjanpitoarvo / pakkaus 1.7.2025
(EUR  ALV 0 %)]]</f>
        <v>0</v>
      </c>
      <c r="W373" s="49" t="str" cm="1">
        <f t="array" ref="W373">IFERROR(_xlfn.IFS(Lääkkeet[[#This Row],[Sitoutunut pääoma 
1.1.-30.6.2025 (EUR)]]&gt;0,"Täytetyt",Lääkkeet[[#This Row],[Sitoutunut pääoma 
1.7.-31.12.2025 (EUR)]]&gt;0,"Täytetyt"),"")</f>
        <v/>
      </c>
      <c r="X373" s="49"/>
      <c r="Y373" s="5">
        <f>Hakulomake!$B$29</f>
        <v>0</v>
      </c>
    </row>
    <row r="374" spans="1:25" x14ac:dyDescent="0.25">
      <c r="A374" s="6" t="s">
        <v>59</v>
      </c>
      <c r="B374" s="5">
        <f>Hakulomake!$B$17</f>
        <v>0</v>
      </c>
      <c r="C374" s="61">
        <v>2</v>
      </c>
      <c r="D374" s="5" t="s">
        <v>537</v>
      </c>
      <c r="E374" s="60" t="s">
        <v>748</v>
      </c>
      <c r="F374" s="5" t="s">
        <v>538</v>
      </c>
      <c r="G374" s="5" t="s">
        <v>728</v>
      </c>
      <c r="I374" s="5" t="s">
        <v>540</v>
      </c>
      <c r="J374" s="61" t="s">
        <v>665</v>
      </c>
      <c r="N374" s="13"/>
      <c r="O374" s="39">
        <f>MIN(Lääkkeet[[#This Row],[Velvoite 1.1.2025 (pakkauksia)]],Lääkkeet[[#This Row],[Suurimman alitusluvan mukainen velvoite 
1.1.-30.6.2025 (pakkauksia)]],Lääkkeet[[#This Row],[Alin saldo 
1.1.-30.6.2025 (pakkauksia)]])*Lääkkeet[[#This Row],[Kirjanpitoarvo / pakkaus 1.1.2025
(EUR  ALV 0 %)]]</f>
        <v>0</v>
      </c>
      <c r="P374" s="15"/>
      <c r="Q374" s="12"/>
      <c r="R374" s="12"/>
      <c r="S374" s="12"/>
      <c r="T374" s="13"/>
      <c r="U374" s="39">
        <f>MIN(Lääkkeet[[#This Row],[Velvoite 1.7.2025 (pakkauksia)]],Lääkkeet[[#This Row],[Suurimman alitusluvan mukainen velvoite
1.7.-31.12.2025 (pakkauksia)]],Lääkkeet[[#This Row],[Alin saldo 
1.7.-31.12.2025 (pakkauksia)]])*Lääkkeet[[#This Row],[Kirjanpitoarvo / pakkaus 1.7.2025
(EUR  ALV 0 %)]]</f>
        <v>0</v>
      </c>
      <c r="W374" s="49" t="str" cm="1">
        <f t="array" ref="W374">IFERROR(_xlfn.IFS(Lääkkeet[[#This Row],[Sitoutunut pääoma 
1.1.-30.6.2025 (EUR)]]&gt;0,"Täytetyt",Lääkkeet[[#This Row],[Sitoutunut pääoma 
1.7.-31.12.2025 (EUR)]]&gt;0,"Täytetyt"),"")</f>
        <v/>
      </c>
      <c r="X374" s="49"/>
      <c r="Y374" s="5">
        <f>Hakulomake!$B$29</f>
        <v>0</v>
      </c>
    </row>
    <row r="375" spans="1:25" x14ac:dyDescent="0.25">
      <c r="A375" s="6" t="s">
        <v>59</v>
      </c>
      <c r="B375" s="5">
        <f>Hakulomake!$B$17</f>
        <v>0</v>
      </c>
      <c r="C375" s="61">
        <v>2</v>
      </c>
      <c r="D375" s="5" t="s">
        <v>537</v>
      </c>
      <c r="E375" s="60" t="s">
        <v>2714</v>
      </c>
      <c r="F375" s="5" t="s">
        <v>538</v>
      </c>
      <c r="G375" s="5" t="s">
        <v>2715</v>
      </c>
      <c r="I375" s="5" t="s">
        <v>540</v>
      </c>
      <c r="J375" s="61" t="s">
        <v>2716</v>
      </c>
      <c r="N375" s="13"/>
      <c r="O375" s="39">
        <f>MIN(Lääkkeet[[#This Row],[Velvoite 1.1.2025 (pakkauksia)]],Lääkkeet[[#This Row],[Suurimman alitusluvan mukainen velvoite 
1.1.-30.6.2025 (pakkauksia)]],Lääkkeet[[#This Row],[Alin saldo 
1.1.-30.6.2025 (pakkauksia)]])*Lääkkeet[[#This Row],[Kirjanpitoarvo / pakkaus 1.1.2025
(EUR  ALV 0 %)]]</f>
        <v>0</v>
      </c>
      <c r="P375" s="15"/>
      <c r="Q375" s="12"/>
      <c r="R375" s="12"/>
      <c r="S375" s="12"/>
      <c r="T375" s="13"/>
      <c r="U375" s="39">
        <f>MIN(Lääkkeet[[#This Row],[Velvoite 1.7.2025 (pakkauksia)]],Lääkkeet[[#This Row],[Suurimman alitusluvan mukainen velvoite
1.7.-31.12.2025 (pakkauksia)]],Lääkkeet[[#This Row],[Alin saldo 
1.7.-31.12.2025 (pakkauksia)]])*Lääkkeet[[#This Row],[Kirjanpitoarvo / pakkaus 1.7.2025
(EUR  ALV 0 %)]]</f>
        <v>0</v>
      </c>
      <c r="W375" s="49" t="str" cm="1">
        <f t="array" ref="W375">IFERROR(_xlfn.IFS(Lääkkeet[[#This Row],[Sitoutunut pääoma 
1.1.-30.6.2025 (EUR)]]&gt;0,"Täytetyt",Lääkkeet[[#This Row],[Sitoutunut pääoma 
1.7.-31.12.2025 (EUR)]]&gt;0,"Täytetyt"),"")</f>
        <v/>
      </c>
      <c r="X375" s="49"/>
      <c r="Y375" s="5">
        <f>Hakulomake!$B$29</f>
        <v>0</v>
      </c>
    </row>
    <row r="376" spans="1:25" x14ac:dyDescent="0.25">
      <c r="A376" s="6" t="s">
        <v>59</v>
      </c>
      <c r="B376" s="5">
        <f>Hakulomake!$B$17</f>
        <v>0</v>
      </c>
      <c r="C376" s="61">
        <v>2</v>
      </c>
      <c r="D376" s="5" t="s">
        <v>537</v>
      </c>
      <c r="E376" s="60" t="s">
        <v>749</v>
      </c>
      <c r="F376" s="5" t="s">
        <v>538</v>
      </c>
      <c r="G376" s="5" t="s">
        <v>750</v>
      </c>
      <c r="I376" s="5" t="s">
        <v>540</v>
      </c>
      <c r="J376" s="61" t="s">
        <v>751</v>
      </c>
      <c r="N376" s="13"/>
      <c r="O376" s="39">
        <f>MIN(Lääkkeet[[#This Row],[Velvoite 1.1.2025 (pakkauksia)]],Lääkkeet[[#This Row],[Suurimman alitusluvan mukainen velvoite 
1.1.-30.6.2025 (pakkauksia)]],Lääkkeet[[#This Row],[Alin saldo 
1.1.-30.6.2025 (pakkauksia)]])*Lääkkeet[[#This Row],[Kirjanpitoarvo / pakkaus 1.1.2025
(EUR  ALV 0 %)]]</f>
        <v>0</v>
      </c>
      <c r="P376" s="15"/>
      <c r="Q376" s="12"/>
      <c r="R376" s="12"/>
      <c r="S376" s="12"/>
      <c r="T376" s="13"/>
      <c r="U376" s="39">
        <f>MIN(Lääkkeet[[#This Row],[Velvoite 1.7.2025 (pakkauksia)]],Lääkkeet[[#This Row],[Suurimman alitusluvan mukainen velvoite
1.7.-31.12.2025 (pakkauksia)]],Lääkkeet[[#This Row],[Alin saldo 
1.7.-31.12.2025 (pakkauksia)]])*Lääkkeet[[#This Row],[Kirjanpitoarvo / pakkaus 1.7.2025
(EUR  ALV 0 %)]]</f>
        <v>0</v>
      </c>
      <c r="W376" s="49" t="str" cm="1">
        <f t="array" ref="W376">IFERROR(_xlfn.IFS(Lääkkeet[[#This Row],[Sitoutunut pääoma 
1.1.-30.6.2025 (EUR)]]&gt;0,"Täytetyt",Lääkkeet[[#This Row],[Sitoutunut pääoma 
1.7.-31.12.2025 (EUR)]]&gt;0,"Täytetyt"),"")</f>
        <v/>
      </c>
      <c r="X376" s="49"/>
      <c r="Y376" s="5">
        <f>Hakulomake!$B$29</f>
        <v>0</v>
      </c>
    </row>
    <row r="377" spans="1:25" x14ac:dyDescent="0.25">
      <c r="A377" s="6" t="s">
        <v>59</v>
      </c>
      <c r="B377" s="5">
        <f>Hakulomake!$B$17</f>
        <v>0</v>
      </c>
      <c r="C377" s="61">
        <v>2</v>
      </c>
      <c r="D377" s="5" t="s">
        <v>537</v>
      </c>
      <c r="E377" s="60" t="s">
        <v>752</v>
      </c>
      <c r="F377" s="5" t="s">
        <v>538</v>
      </c>
      <c r="G377" s="5" t="s">
        <v>676</v>
      </c>
      <c r="I377" s="5" t="s">
        <v>540</v>
      </c>
      <c r="J377" s="61" t="s">
        <v>753</v>
      </c>
      <c r="N377" s="13"/>
      <c r="O377" s="39">
        <f>MIN(Lääkkeet[[#This Row],[Velvoite 1.1.2025 (pakkauksia)]],Lääkkeet[[#This Row],[Suurimman alitusluvan mukainen velvoite 
1.1.-30.6.2025 (pakkauksia)]],Lääkkeet[[#This Row],[Alin saldo 
1.1.-30.6.2025 (pakkauksia)]])*Lääkkeet[[#This Row],[Kirjanpitoarvo / pakkaus 1.1.2025
(EUR  ALV 0 %)]]</f>
        <v>0</v>
      </c>
      <c r="P377" s="15"/>
      <c r="Q377" s="12"/>
      <c r="R377" s="12"/>
      <c r="S377" s="12"/>
      <c r="T377" s="13"/>
      <c r="U377" s="39">
        <f>MIN(Lääkkeet[[#This Row],[Velvoite 1.7.2025 (pakkauksia)]],Lääkkeet[[#This Row],[Suurimman alitusluvan mukainen velvoite
1.7.-31.12.2025 (pakkauksia)]],Lääkkeet[[#This Row],[Alin saldo 
1.7.-31.12.2025 (pakkauksia)]])*Lääkkeet[[#This Row],[Kirjanpitoarvo / pakkaus 1.7.2025
(EUR  ALV 0 %)]]</f>
        <v>0</v>
      </c>
      <c r="W377" s="49" t="str" cm="1">
        <f t="array" ref="W377">IFERROR(_xlfn.IFS(Lääkkeet[[#This Row],[Sitoutunut pääoma 
1.1.-30.6.2025 (EUR)]]&gt;0,"Täytetyt",Lääkkeet[[#This Row],[Sitoutunut pääoma 
1.7.-31.12.2025 (EUR)]]&gt;0,"Täytetyt"),"")</f>
        <v/>
      </c>
      <c r="X377" s="49"/>
      <c r="Y377" s="5">
        <f>Hakulomake!$B$29</f>
        <v>0</v>
      </c>
    </row>
    <row r="378" spans="1:25" x14ac:dyDescent="0.25">
      <c r="A378" s="6" t="s">
        <v>59</v>
      </c>
      <c r="B378" s="5">
        <f>Hakulomake!$B$17</f>
        <v>0</v>
      </c>
      <c r="C378" s="61">
        <v>2</v>
      </c>
      <c r="D378" s="5" t="s">
        <v>555</v>
      </c>
      <c r="E378" s="60" t="s">
        <v>754</v>
      </c>
      <c r="F378" s="5" t="s">
        <v>557</v>
      </c>
      <c r="G378" s="5" t="s">
        <v>647</v>
      </c>
      <c r="H378" s="5" t="s">
        <v>111</v>
      </c>
      <c r="I378" s="5" t="s">
        <v>648</v>
      </c>
      <c r="J378" s="61" t="s">
        <v>649</v>
      </c>
      <c r="N378" s="13"/>
      <c r="O378" s="39">
        <f>MIN(Lääkkeet[[#This Row],[Velvoite 1.1.2025 (pakkauksia)]],Lääkkeet[[#This Row],[Suurimman alitusluvan mukainen velvoite 
1.1.-30.6.2025 (pakkauksia)]],Lääkkeet[[#This Row],[Alin saldo 
1.1.-30.6.2025 (pakkauksia)]])*Lääkkeet[[#This Row],[Kirjanpitoarvo / pakkaus 1.1.2025
(EUR  ALV 0 %)]]</f>
        <v>0</v>
      </c>
      <c r="P378" s="15"/>
      <c r="Q378" s="12"/>
      <c r="R378" s="12"/>
      <c r="S378" s="12"/>
      <c r="T378" s="13"/>
      <c r="U378" s="39">
        <f>MIN(Lääkkeet[[#This Row],[Velvoite 1.7.2025 (pakkauksia)]],Lääkkeet[[#This Row],[Suurimman alitusluvan mukainen velvoite
1.7.-31.12.2025 (pakkauksia)]],Lääkkeet[[#This Row],[Alin saldo 
1.7.-31.12.2025 (pakkauksia)]])*Lääkkeet[[#This Row],[Kirjanpitoarvo / pakkaus 1.7.2025
(EUR  ALV 0 %)]]</f>
        <v>0</v>
      </c>
      <c r="W378" s="49" t="str" cm="1">
        <f t="array" ref="W378">IFERROR(_xlfn.IFS(Lääkkeet[[#This Row],[Sitoutunut pääoma 
1.1.-30.6.2025 (EUR)]]&gt;0,"Täytetyt",Lääkkeet[[#This Row],[Sitoutunut pääoma 
1.7.-31.12.2025 (EUR)]]&gt;0,"Täytetyt"),"")</f>
        <v/>
      </c>
      <c r="X378" s="49"/>
      <c r="Y378" s="5">
        <f>Hakulomake!$B$29</f>
        <v>0</v>
      </c>
    </row>
    <row r="379" spans="1:25" x14ac:dyDescent="0.25">
      <c r="A379" s="6" t="s">
        <v>59</v>
      </c>
      <c r="B379" s="5">
        <f>Hakulomake!$B$17</f>
        <v>0</v>
      </c>
      <c r="C379" s="61">
        <v>2</v>
      </c>
      <c r="D379" s="5" t="s">
        <v>555</v>
      </c>
      <c r="E379" s="60" t="s">
        <v>755</v>
      </c>
      <c r="F379" s="5" t="s">
        <v>557</v>
      </c>
      <c r="G379" s="5" t="s">
        <v>722</v>
      </c>
      <c r="H379" s="5" t="s">
        <v>575</v>
      </c>
      <c r="I379" s="5" t="s">
        <v>197</v>
      </c>
      <c r="J379" s="61" t="s">
        <v>562</v>
      </c>
      <c r="N379" s="13"/>
      <c r="O379" s="39">
        <f>MIN(Lääkkeet[[#This Row],[Velvoite 1.1.2025 (pakkauksia)]],Lääkkeet[[#This Row],[Suurimman alitusluvan mukainen velvoite 
1.1.-30.6.2025 (pakkauksia)]],Lääkkeet[[#This Row],[Alin saldo 
1.1.-30.6.2025 (pakkauksia)]])*Lääkkeet[[#This Row],[Kirjanpitoarvo / pakkaus 1.1.2025
(EUR  ALV 0 %)]]</f>
        <v>0</v>
      </c>
      <c r="P379" s="15"/>
      <c r="Q379" s="12"/>
      <c r="R379" s="12"/>
      <c r="S379" s="12"/>
      <c r="T379" s="13"/>
      <c r="U379" s="39">
        <f>MIN(Lääkkeet[[#This Row],[Velvoite 1.7.2025 (pakkauksia)]],Lääkkeet[[#This Row],[Suurimman alitusluvan mukainen velvoite
1.7.-31.12.2025 (pakkauksia)]],Lääkkeet[[#This Row],[Alin saldo 
1.7.-31.12.2025 (pakkauksia)]])*Lääkkeet[[#This Row],[Kirjanpitoarvo / pakkaus 1.7.2025
(EUR  ALV 0 %)]]</f>
        <v>0</v>
      </c>
      <c r="W379" s="49" t="str" cm="1">
        <f t="array" ref="W379">IFERROR(_xlfn.IFS(Lääkkeet[[#This Row],[Sitoutunut pääoma 
1.1.-30.6.2025 (EUR)]]&gt;0,"Täytetyt",Lääkkeet[[#This Row],[Sitoutunut pääoma 
1.7.-31.12.2025 (EUR)]]&gt;0,"Täytetyt"),"")</f>
        <v/>
      </c>
      <c r="X379" s="49"/>
      <c r="Y379" s="5">
        <f>Hakulomake!$B$29</f>
        <v>0</v>
      </c>
    </row>
    <row r="380" spans="1:25" x14ac:dyDescent="0.25">
      <c r="A380" s="6" t="s">
        <v>59</v>
      </c>
      <c r="B380" s="5">
        <f>Hakulomake!$B$17</f>
        <v>0</v>
      </c>
      <c r="C380" s="61">
        <v>2</v>
      </c>
      <c r="D380" s="5" t="s">
        <v>537</v>
      </c>
      <c r="E380" s="60" t="s">
        <v>756</v>
      </c>
      <c r="F380" s="5" t="s">
        <v>538</v>
      </c>
      <c r="G380" s="5" t="s">
        <v>757</v>
      </c>
      <c r="I380" s="5" t="s">
        <v>197</v>
      </c>
      <c r="J380" s="61" t="s">
        <v>566</v>
      </c>
      <c r="N380" s="13"/>
      <c r="O380" s="39">
        <f>MIN(Lääkkeet[[#This Row],[Velvoite 1.1.2025 (pakkauksia)]],Lääkkeet[[#This Row],[Suurimman alitusluvan mukainen velvoite 
1.1.-30.6.2025 (pakkauksia)]],Lääkkeet[[#This Row],[Alin saldo 
1.1.-30.6.2025 (pakkauksia)]])*Lääkkeet[[#This Row],[Kirjanpitoarvo / pakkaus 1.1.2025
(EUR  ALV 0 %)]]</f>
        <v>0</v>
      </c>
      <c r="P380" s="15"/>
      <c r="Q380" s="12"/>
      <c r="R380" s="12"/>
      <c r="S380" s="12"/>
      <c r="T380" s="13"/>
      <c r="U380" s="39">
        <f>MIN(Lääkkeet[[#This Row],[Velvoite 1.7.2025 (pakkauksia)]],Lääkkeet[[#This Row],[Suurimman alitusluvan mukainen velvoite
1.7.-31.12.2025 (pakkauksia)]],Lääkkeet[[#This Row],[Alin saldo 
1.7.-31.12.2025 (pakkauksia)]])*Lääkkeet[[#This Row],[Kirjanpitoarvo / pakkaus 1.7.2025
(EUR  ALV 0 %)]]</f>
        <v>0</v>
      </c>
      <c r="W380" s="49" t="str" cm="1">
        <f t="array" ref="W380">IFERROR(_xlfn.IFS(Lääkkeet[[#This Row],[Sitoutunut pääoma 
1.1.-30.6.2025 (EUR)]]&gt;0,"Täytetyt",Lääkkeet[[#This Row],[Sitoutunut pääoma 
1.7.-31.12.2025 (EUR)]]&gt;0,"Täytetyt"),"")</f>
        <v/>
      </c>
      <c r="X380" s="49"/>
      <c r="Y380" s="5">
        <f>Hakulomake!$B$29</f>
        <v>0</v>
      </c>
    </row>
    <row r="381" spans="1:25" x14ac:dyDescent="0.25">
      <c r="A381" s="6" t="s">
        <v>59</v>
      </c>
      <c r="B381" s="5">
        <f>Hakulomake!$B$17</f>
        <v>0</v>
      </c>
      <c r="C381" s="61">
        <v>2</v>
      </c>
      <c r="D381" s="5" t="s">
        <v>546</v>
      </c>
      <c r="E381" s="60" t="s">
        <v>758</v>
      </c>
      <c r="F381" s="5" t="s">
        <v>548</v>
      </c>
      <c r="G381" s="5" t="s">
        <v>615</v>
      </c>
      <c r="H381" s="5" t="s">
        <v>108</v>
      </c>
      <c r="I381" s="5" t="s">
        <v>197</v>
      </c>
      <c r="J381" s="61" t="s">
        <v>759</v>
      </c>
      <c r="N381" s="13"/>
      <c r="O381" s="39">
        <f>MIN(Lääkkeet[[#This Row],[Velvoite 1.1.2025 (pakkauksia)]],Lääkkeet[[#This Row],[Suurimman alitusluvan mukainen velvoite 
1.1.-30.6.2025 (pakkauksia)]],Lääkkeet[[#This Row],[Alin saldo 
1.1.-30.6.2025 (pakkauksia)]])*Lääkkeet[[#This Row],[Kirjanpitoarvo / pakkaus 1.1.2025
(EUR  ALV 0 %)]]</f>
        <v>0</v>
      </c>
      <c r="P381" s="15"/>
      <c r="Q381" s="12"/>
      <c r="R381" s="12"/>
      <c r="S381" s="12"/>
      <c r="T381" s="13"/>
      <c r="U381" s="39">
        <f>MIN(Lääkkeet[[#This Row],[Velvoite 1.7.2025 (pakkauksia)]],Lääkkeet[[#This Row],[Suurimman alitusluvan mukainen velvoite
1.7.-31.12.2025 (pakkauksia)]],Lääkkeet[[#This Row],[Alin saldo 
1.7.-31.12.2025 (pakkauksia)]])*Lääkkeet[[#This Row],[Kirjanpitoarvo / pakkaus 1.7.2025
(EUR  ALV 0 %)]]</f>
        <v>0</v>
      </c>
      <c r="W381" s="49" t="str" cm="1">
        <f t="array" ref="W381">IFERROR(_xlfn.IFS(Lääkkeet[[#This Row],[Sitoutunut pääoma 
1.1.-30.6.2025 (EUR)]]&gt;0,"Täytetyt",Lääkkeet[[#This Row],[Sitoutunut pääoma 
1.7.-31.12.2025 (EUR)]]&gt;0,"Täytetyt"),"")</f>
        <v/>
      </c>
      <c r="X381" s="49"/>
      <c r="Y381" s="5">
        <f>Hakulomake!$B$29</f>
        <v>0</v>
      </c>
    </row>
    <row r="382" spans="1:25" x14ac:dyDescent="0.25">
      <c r="A382" s="6" t="s">
        <v>59</v>
      </c>
      <c r="B382" s="5">
        <f>Hakulomake!$B$17</f>
        <v>0</v>
      </c>
      <c r="C382" s="61">
        <v>2</v>
      </c>
      <c r="D382" s="5" t="s">
        <v>555</v>
      </c>
      <c r="E382" s="60" t="s">
        <v>760</v>
      </c>
      <c r="F382" s="5" t="s">
        <v>557</v>
      </c>
      <c r="G382" s="5" t="s">
        <v>761</v>
      </c>
      <c r="H382" s="5" t="s">
        <v>762</v>
      </c>
      <c r="I382" s="5" t="s">
        <v>197</v>
      </c>
      <c r="J382" s="61" t="s">
        <v>262</v>
      </c>
      <c r="N382" s="13"/>
      <c r="O382" s="39">
        <f>MIN(Lääkkeet[[#This Row],[Velvoite 1.1.2025 (pakkauksia)]],Lääkkeet[[#This Row],[Suurimman alitusluvan mukainen velvoite 
1.1.-30.6.2025 (pakkauksia)]],Lääkkeet[[#This Row],[Alin saldo 
1.1.-30.6.2025 (pakkauksia)]])*Lääkkeet[[#This Row],[Kirjanpitoarvo / pakkaus 1.1.2025
(EUR  ALV 0 %)]]</f>
        <v>0</v>
      </c>
      <c r="P382" s="15"/>
      <c r="Q382" s="12"/>
      <c r="R382" s="12"/>
      <c r="S382" s="12"/>
      <c r="T382" s="13"/>
      <c r="U382" s="39">
        <f>MIN(Lääkkeet[[#This Row],[Velvoite 1.7.2025 (pakkauksia)]],Lääkkeet[[#This Row],[Suurimman alitusluvan mukainen velvoite
1.7.-31.12.2025 (pakkauksia)]],Lääkkeet[[#This Row],[Alin saldo 
1.7.-31.12.2025 (pakkauksia)]])*Lääkkeet[[#This Row],[Kirjanpitoarvo / pakkaus 1.7.2025
(EUR  ALV 0 %)]]</f>
        <v>0</v>
      </c>
      <c r="W382" s="49" t="str" cm="1">
        <f t="array" ref="W382">IFERROR(_xlfn.IFS(Lääkkeet[[#This Row],[Sitoutunut pääoma 
1.1.-30.6.2025 (EUR)]]&gt;0,"Täytetyt",Lääkkeet[[#This Row],[Sitoutunut pääoma 
1.7.-31.12.2025 (EUR)]]&gt;0,"Täytetyt"),"")</f>
        <v/>
      </c>
      <c r="X382" s="49"/>
      <c r="Y382" s="5">
        <f>Hakulomake!$B$29</f>
        <v>0</v>
      </c>
    </row>
    <row r="383" spans="1:25" x14ac:dyDescent="0.25">
      <c r="A383" s="6" t="s">
        <v>59</v>
      </c>
      <c r="B383" s="5">
        <f>Hakulomake!$B$17</f>
        <v>0</v>
      </c>
      <c r="C383" s="61">
        <v>2</v>
      </c>
      <c r="D383" s="5" t="s">
        <v>555</v>
      </c>
      <c r="E383" s="60" t="s">
        <v>763</v>
      </c>
      <c r="F383" s="5" t="s">
        <v>557</v>
      </c>
      <c r="G383" s="5" t="s">
        <v>764</v>
      </c>
      <c r="I383" s="5" t="s">
        <v>197</v>
      </c>
      <c r="J383" s="61" t="s">
        <v>605</v>
      </c>
      <c r="N383" s="13"/>
      <c r="O383" s="39">
        <f>MIN(Lääkkeet[[#This Row],[Velvoite 1.1.2025 (pakkauksia)]],Lääkkeet[[#This Row],[Suurimman alitusluvan mukainen velvoite 
1.1.-30.6.2025 (pakkauksia)]],Lääkkeet[[#This Row],[Alin saldo 
1.1.-30.6.2025 (pakkauksia)]])*Lääkkeet[[#This Row],[Kirjanpitoarvo / pakkaus 1.1.2025
(EUR  ALV 0 %)]]</f>
        <v>0</v>
      </c>
      <c r="P383" s="15"/>
      <c r="Q383" s="12"/>
      <c r="R383" s="12"/>
      <c r="S383" s="12"/>
      <c r="T383" s="13"/>
      <c r="U383" s="39">
        <f>MIN(Lääkkeet[[#This Row],[Velvoite 1.7.2025 (pakkauksia)]],Lääkkeet[[#This Row],[Suurimman alitusluvan mukainen velvoite
1.7.-31.12.2025 (pakkauksia)]],Lääkkeet[[#This Row],[Alin saldo 
1.7.-31.12.2025 (pakkauksia)]])*Lääkkeet[[#This Row],[Kirjanpitoarvo / pakkaus 1.7.2025
(EUR  ALV 0 %)]]</f>
        <v>0</v>
      </c>
      <c r="W383" s="49" t="str" cm="1">
        <f t="array" ref="W383">IFERROR(_xlfn.IFS(Lääkkeet[[#This Row],[Sitoutunut pääoma 
1.1.-30.6.2025 (EUR)]]&gt;0,"Täytetyt",Lääkkeet[[#This Row],[Sitoutunut pääoma 
1.7.-31.12.2025 (EUR)]]&gt;0,"Täytetyt"),"")</f>
        <v/>
      </c>
      <c r="X383" s="49"/>
      <c r="Y383" s="5">
        <f>Hakulomake!$B$29</f>
        <v>0</v>
      </c>
    </row>
    <row r="384" spans="1:25" x14ac:dyDescent="0.25">
      <c r="A384" s="6" t="s">
        <v>59</v>
      </c>
      <c r="B384" s="5">
        <f>Hakulomake!$B$17</f>
        <v>0</v>
      </c>
      <c r="C384" s="61">
        <v>2</v>
      </c>
      <c r="D384" s="5" t="s">
        <v>546</v>
      </c>
      <c r="E384" s="60" t="s">
        <v>765</v>
      </c>
      <c r="F384" s="5" t="s">
        <v>548</v>
      </c>
      <c r="G384" s="5" t="s">
        <v>604</v>
      </c>
      <c r="H384" s="5" t="s">
        <v>108</v>
      </c>
      <c r="I384" s="5" t="s">
        <v>197</v>
      </c>
      <c r="J384" s="61" t="s">
        <v>559</v>
      </c>
      <c r="N384" s="13"/>
      <c r="O384" s="39">
        <f>MIN(Lääkkeet[[#This Row],[Velvoite 1.1.2025 (pakkauksia)]],Lääkkeet[[#This Row],[Suurimman alitusluvan mukainen velvoite 
1.1.-30.6.2025 (pakkauksia)]],Lääkkeet[[#This Row],[Alin saldo 
1.1.-30.6.2025 (pakkauksia)]])*Lääkkeet[[#This Row],[Kirjanpitoarvo / pakkaus 1.1.2025
(EUR  ALV 0 %)]]</f>
        <v>0</v>
      </c>
      <c r="P384" s="15"/>
      <c r="Q384" s="12"/>
      <c r="R384" s="12"/>
      <c r="S384" s="12"/>
      <c r="T384" s="13"/>
      <c r="U384" s="39">
        <f>MIN(Lääkkeet[[#This Row],[Velvoite 1.7.2025 (pakkauksia)]],Lääkkeet[[#This Row],[Suurimman alitusluvan mukainen velvoite
1.7.-31.12.2025 (pakkauksia)]],Lääkkeet[[#This Row],[Alin saldo 
1.7.-31.12.2025 (pakkauksia)]])*Lääkkeet[[#This Row],[Kirjanpitoarvo / pakkaus 1.7.2025
(EUR  ALV 0 %)]]</f>
        <v>0</v>
      </c>
      <c r="W384" s="49" t="str" cm="1">
        <f t="array" ref="W384">IFERROR(_xlfn.IFS(Lääkkeet[[#This Row],[Sitoutunut pääoma 
1.1.-30.6.2025 (EUR)]]&gt;0,"Täytetyt",Lääkkeet[[#This Row],[Sitoutunut pääoma 
1.7.-31.12.2025 (EUR)]]&gt;0,"Täytetyt"),"")</f>
        <v/>
      </c>
      <c r="X384" s="49"/>
      <c r="Y384" s="5">
        <f>Hakulomake!$B$29</f>
        <v>0</v>
      </c>
    </row>
    <row r="385" spans="1:25" x14ac:dyDescent="0.25">
      <c r="A385" s="6" t="s">
        <v>59</v>
      </c>
      <c r="B385" s="5">
        <f>Hakulomake!$B$17</f>
        <v>0</v>
      </c>
      <c r="C385" s="61">
        <v>2</v>
      </c>
      <c r="D385" s="5" t="s">
        <v>537</v>
      </c>
      <c r="E385" s="60" t="s">
        <v>766</v>
      </c>
      <c r="F385" s="5" t="s">
        <v>538</v>
      </c>
      <c r="G385" s="5" t="s">
        <v>767</v>
      </c>
      <c r="I385" s="5" t="s">
        <v>540</v>
      </c>
      <c r="J385" s="61" t="s">
        <v>708</v>
      </c>
      <c r="N385" s="13"/>
      <c r="O385" s="39">
        <f>MIN(Lääkkeet[[#This Row],[Velvoite 1.1.2025 (pakkauksia)]],Lääkkeet[[#This Row],[Suurimman alitusluvan mukainen velvoite 
1.1.-30.6.2025 (pakkauksia)]],Lääkkeet[[#This Row],[Alin saldo 
1.1.-30.6.2025 (pakkauksia)]])*Lääkkeet[[#This Row],[Kirjanpitoarvo / pakkaus 1.1.2025
(EUR  ALV 0 %)]]</f>
        <v>0</v>
      </c>
      <c r="P385" s="15"/>
      <c r="Q385" s="12"/>
      <c r="R385" s="12"/>
      <c r="S385" s="12"/>
      <c r="T385" s="13"/>
      <c r="U385" s="39">
        <f>MIN(Lääkkeet[[#This Row],[Velvoite 1.7.2025 (pakkauksia)]],Lääkkeet[[#This Row],[Suurimman alitusluvan mukainen velvoite
1.7.-31.12.2025 (pakkauksia)]],Lääkkeet[[#This Row],[Alin saldo 
1.7.-31.12.2025 (pakkauksia)]])*Lääkkeet[[#This Row],[Kirjanpitoarvo / pakkaus 1.7.2025
(EUR  ALV 0 %)]]</f>
        <v>0</v>
      </c>
      <c r="W385" s="49" t="str" cm="1">
        <f t="array" ref="W385">IFERROR(_xlfn.IFS(Lääkkeet[[#This Row],[Sitoutunut pääoma 
1.1.-30.6.2025 (EUR)]]&gt;0,"Täytetyt",Lääkkeet[[#This Row],[Sitoutunut pääoma 
1.7.-31.12.2025 (EUR)]]&gt;0,"Täytetyt"),"")</f>
        <v/>
      </c>
      <c r="X385" s="49"/>
      <c r="Y385" s="5">
        <f>Hakulomake!$B$29</f>
        <v>0</v>
      </c>
    </row>
    <row r="386" spans="1:25" x14ac:dyDescent="0.25">
      <c r="A386" s="6" t="s">
        <v>59</v>
      </c>
      <c r="B386" s="5">
        <f>Hakulomake!$B$17</f>
        <v>0</v>
      </c>
      <c r="C386" s="61">
        <v>2</v>
      </c>
      <c r="D386" s="5" t="s">
        <v>555</v>
      </c>
      <c r="E386" s="60" t="s">
        <v>768</v>
      </c>
      <c r="F386" s="5" t="s">
        <v>557</v>
      </c>
      <c r="G386" s="5" t="s">
        <v>574</v>
      </c>
      <c r="H386" s="5" t="s">
        <v>575</v>
      </c>
      <c r="I386" s="5" t="s">
        <v>197</v>
      </c>
      <c r="J386" s="61" t="s">
        <v>607</v>
      </c>
      <c r="N386" s="13"/>
      <c r="O386" s="39">
        <f>MIN(Lääkkeet[[#This Row],[Velvoite 1.1.2025 (pakkauksia)]],Lääkkeet[[#This Row],[Suurimman alitusluvan mukainen velvoite 
1.1.-30.6.2025 (pakkauksia)]],Lääkkeet[[#This Row],[Alin saldo 
1.1.-30.6.2025 (pakkauksia)]])*Lääkkeet[[#This Row],[Kirjanpitoarvo / pakkaus 1.1.2025
(EUR  ALV 0 %)]]</f>
        <v>0</v>
      </c>
      <c r="P386" s="15"/>
      <c r="Q386" s="12"/>
      <c r="R386" s="12"/>
      <c r="S386" s="12"/>
      <c r="T386" s="13"/>
      <c r="U386" s="39">
        <f>MIN(Lääkkeet[[#This Row],[Velvoite 1.7.2025 (pakkauksia)]],Lääkkeet[[#This Row],[Suurimman alitusluvan mukainen velvoite
1.7.-31.12.2025 (pakkauksia)]],Lääkkeet[[#This Row],[Alin saldo 
1.7.-31.12.2025 (pakkauksia)]])*Lääkkeet[[#This Row],[Kirjanpitoarvo / pakkaus 1.7.2025
(EUR  ALV 0 %)]]</f>
        <v>0</v>
      </c>
      <c r="W386" s="49" t="str" cm="1">
        <f t="array" ref="W386">IFERROR(_xlfn.IFS(Lääkkeet[[#This Row],[Sitoutunut pääoma 
1.1.-30.6.2025 (EUR)]]&gt;0,"Täytetyt",Lääkkeet[[#This Row],[Sitoutunut pääoma 
1.7.-31.12.2025 (EUR)]]&gt;0,"Täytetyt"),"")</f>
        <v/>
      </c>
      <c r="X386" s="49"/>
      <c r="Y386" s="5">
        <f>Hakulomake!$B$29</f>
        <v>0</v>
      </c>
    </row>
    <row r="387" spans="1:25" x14ac:dyDescent="0.25">
      <c r="A387" s="6" t="s">
        <v>59</v>
      </c>
      <c r="B387" s="5">
        <f>Hakulomake!$B$17</f>
        <v>0</v>
      </c>
      <c r="C387" s="61">
        <v>2</v>
      </c>
      <c r="D387" s="5" t="s">
        <v>537</v>
      </c>
      <c r="E387" s="60" t="s">
        <v>769</v>
      </c>
      <c r="F387" s="5" t="s">
        <v>538</v>
      </c>
      <c r="G387" s="5" t="s">
        <v>770</v>
      </c>
      <c r="I387" s="5" t="s">
        <v>540</v>
      </c>
      <c r="J387" s="61" t="s">
        <v>631</v>
      </c>
      <c r="N387" s="13"/>
      <c r="O387" s="39">
        <f>MIN(Lääkkeet[[#This Row],[Velvoite 1.1.2025 (pakkauksia)]],Lääkkeet[[#This Row],[Suurimman alitusluvan mukainen velvoite 
1.1.-30.6.2025 (pakkauksia)]],Lääkkeet[[#This Row],[Alin saldo 
1.1.-30.6.2025 (pakkauksia)]])*Lääkkeet[[#This Row],[Kirjanpitoarvo / pakkaus 1.1.2025
(EUR  ALV 0 %)]]</f>
        <v>0</v>
      </c>
      <c r="P387" s="15"/>
      <c r="Q387" s="12"/>
      <c r="R387" s="12"/>
      <c r="S387" s="12"/>
      <c r="T387" s="13"/>
      <c r="U387" s="39">
        <f>MIN(Lääkkeet[[#This Row],[Velvoite 1.7.2025 (pakkauksia)]],Lääkkeet[[#This Row],[Suurimman alitusluvan mukainen velvoite
1.7.-31.12.2025 (pakkauksia)]],Lääkkeet[[#This Row],[Alin saldo 
1.7.-31.12.2025 (pakkauksia)]])*Lääkkeet[[#This Row],[Kirjanpitoarvo / pakkaus 1.7.2025
(EUR  ALV 0 %)]]</f>
        <v>0</v>
      </c>
      <c r="W387" s="49" t="str" cm="1">
        <f t="array" ref="W387">IFERROR(_xlfn.IFS(Lääkkeet[[#This Row],[Sitoutunut pääoma 
1.1.-30.6.2025 (EUR)]]&gt;0,"Täytetyt",Lääkkeet[[#This Row],[Sitoutunut pääoma 
1.7.-31.12.2025 (EUR)]]&gt;0,"Täytetyt"),"")</f>
        <v/>
      </c>
      <c r="X387" s="49"/>
      <c r="Y387" s="5">
        <f>Hakulomake!$B$29</f>
        <v>0</v>
      </c>
    </row>
    <row r="388" spans="1:25" x14ac:dyDescent="0.25">
      <c r="A388" s="6" t="s">
        <v>59</v>
      </c>
      <c r="B388" s="5">
        <f>Hakulomake!$B$17</f>
        <v>0</v>
      </c>
      <c r="C388" s="61">
        <v>2</v>
      </c>
      <c r="D388" s="5" t="s">
        <v>537</v>
      </c>
      <c r="E388" s="60" t="s">
        <v>2717</v>
      </c>
      <c r="F388" s="5" t="s">
        <v>538</v>
      </c>
      <c r="G388" s="5" t="s">
        <v>2715</v>
      </c>
      <c r="I388" s="5" t="s">
        <v>540</v>
      </c>
      <c r="J388" s="61" t="s">
        <v>2718</v>
      </c>
      <c r="N388" s="13"/>
      <c r="O388" s="39">
        <f>MIN(Lääkkeet[[#This Row],[Velvoite 1.1.2025 (pakkauksia)]],Lääkkeet[[#This Row],[Suurimman alitusluvan mukainen velvoite 
1.1.-30.6.2025 (pakkauksia)]],Lääkkeet[[#This Row],[Alin saldo 
1.1.-30.6.2025 (pakkauksia)]])*Lääkkeet[[#This Row],[Kirjanpitoarvo / pakkaus 1.1.2025
(EUR  ALV 0 %)]]</f>
        <v>0</v>
      </c>
      <c r="P388" s="15"/>
      <c r="Q388" s="12"/>
      <c r="R388" s="12"/>
      <c r="S388" s="12"/>
      <c r="T388" s="13"/>
      <c r="U388" s="39">
        <f>MIN(Lääkkeet[[#This Row],[Velvoite 1.7.2025 (pakkauksia)]],Lääkkeet[[#This Row],[Suurimman alitusluvan mukainen velvoite
1.7.-31.12.2025 (pakkauksia)]],Lääkkeet[[#This Row],[Alin saldo 
1.7.-31.12.2025 (pakkauksia)]])*Lääkkeet[[#This Row],[Kirjanpitoarvo / pakkaus 1.7.2025
(EUR  ALV 0 %)]]</f>
        <v>0</v>
      </c>
      <c r="W388" s="49" t="str" cm="1">
        <f t="array" ref="W388">IFERROR(_xlfn.IFS(Lääkkeet[[#This Row],[Sitoutunut pääoma 
1.1.-30.6.2025 (EUR)]]&gt;0,"Täytetyt",Lääkkeet[[#This Row],[Sitoutunut pääoma 
1.7.-31.12.2025 (EUR)]]&gt;0,"Täytetyt"),"")</f>
        <v/>
      </c>
      <c r="X388" s="49"/>
      <c r="Y388" s="5">
        <f>Hakulomake!$B$29</f>
        <v>0</v>
      </c>
    </row>
    <row r="389" spans="1:25" x14ac:dyDescent="0.25">
      <c r="A389" s="6" t="s">
        <v>59</v>
      </c>
      <c r="B389" s="5">
        <f>Hakulomake!$B$17</f>
        <v>0</v>
      </c>
      <c r="C389" s="61">
        <v>2</v>
      </c>
      <c r="D389" s="5" t="s">
        <v>555</v>
      </c>
      <c r="E389" s="60" t="s">
        <v>771</v>
      </c>
      <c r="F389" s="5" t="s">
        <v>557</v>
      </c>
      <c r="G389" s="5" t="s">
        <v>645</v>
      </c>
      <c r="H389" s="5" t="s">
        <v>575</v>
      </c>
      <c r="I389" s="5" t="s">
        <v>197</v>
      </c>
      <c r="J389" s="61" t="s">
        <v>716</v>
      </c>
      <c r="N389" s="13"/>
      <c r="O389" s="39">
        <f>MIN(Lääkkeet[[#This Row],[Velvoite 1.1.2025 (pakkauksia)]],Lääkkeet[[#This Row],[Suurimman alitusluvan mukainen velvoite 
1.1.-30.6.2025 (pakkauksia)]],Lääkkeet[[#This Row],[Alin saldo 
1.1.-30.6.2025 (pakkauksia)]])*Lääkkeet[[#This Row],[Kirjanpitoarvo / pakkaus 1.1.2025
(EUR  ALV 0 %)]]</f>
        <v>0</v>
      </c>
      <c r="P389" s="15"/>
      <c r="Q389" s="12"/>
      <c r="R389" s="12"/>
      <c r="S389" s="12"/>
      <c r="T389" s="13"/>
      <c r="U389" s="39">
        <f>MIN(Lääkkeet[[#This Row],[Velvoite 1.7.2025 (pakkauksia)]],Lääkkeet[[#This Row],[Suurimman alitusluvan mukainen velvoite
1.7.-31.12.2025 (pakkauksia)]],Lääkkeet[[#This Row],[Alin saldo 
1.7.-31.12.2025 (pakkauksia)]])*Lääkkeet[[#This Row],[Kirjanpitoarvo / pakkaus 1.7.2025
(EUR  ALV 0 %)]]</f>
        <v>0</v>
      </c>
      <c r="W389" s="49" t="str" cm="1">
        <f t="array" ref="W389">IFERROR(_xlfn.IFS(Lääkkeet[[#This Row],[Sitoutunut pääoma 
1.1.-30.6.2025 (EUR)]]&gt;0,"Täytetyt",Lääkkeet[[#This Row],[Sitoutunut pääoma 
1.7.-31.12.2025 (EUR)]]&gt;0,"Täytetyt"),"")</f>
        <v/>
      </c>
      <c r="X389" s="49"/>
      <c r="Y389" s="5">
        <f>Hakulomake!$B$29</f>
        <v>0</v>
      </c>
    </row>
    <row r="390" spans="1:25" x14ac:dyDescent="0.25">
      <c r="A390" s="6" t="s">
        <v>59</v>
      </c>
      <c r="B390" s="5">
        <f>Hakulomake!$B$17</f>
        <v>0</v>
      </c>
      <c r="C390" s="61">
        <v>2</v>
      </c>
      <c r="D390" s="5" t="s">
        <v>576</v>
      </c>
      <c r="E390" s="60" t="s">
        <v>772</v>
      </c>
      <c r="F390" s="5" t="s">
        <v>578</v>
      </c>
      <c r="G390" s="5" t="s">
        <v>773</v>
      </c>
      <c r="H390" s="5" t="s">
        <v>108</v>
      </c>
      <c r="I390" s="5" t="s">
        <v>197</v>
      </c>
      <c r="J390" s="61" t="s">
        <v>559</v>
      </c>
      <c r="N390" s="13"/>
      <c r="O390" s="39">
        <f>MIN(Lääkkeet[[#This Row],[Velvoite 1.1.2025 (pakkauksia)]],Lääkkeet[[#This Row],[Suurimman alitusluvan mukainen velvoite 
1.1.-30.6.2025 (pakkauksia)]],Lääkkeet[[#This Row],[Alin saldo 
1.1.-30.6.2025 (pakkauksia)]])*Lääkkeet[[#This Row],[Kirjanpitoarvo / pakkaus 1.1.2025
(EUR  ALV 0 %)]]</f>
        <v>0</v>
      </c>
      <c r="P390" s="15"/>
      <c r="Q390" s="12"/>
      <c r="R390" s="12"/>
      <c r="S390" s="12"/>
      <c r="T390" s="13"/>
      <c r="U390" s="39">
        <f>MIN(Lääkkeet[[#This Row],[Velvoite 1.7.2025 (pakkauksia)]],Lääkkeet[[#This Row],[Suurimman alitusluvan mukainen velvoite
1.7.-31.12.2025 (pakkauksia)]],Lääkkeet[[#This Row],[Alin saldo 
1.7.-31.12.2025 (pakkauksia)]])*Lääkkeet[[#This Row],[Kirjanpitoarvo / pakkaus 1.7.2025
(EUR  ALV 0 %)]]</f>
        <v>0</v>
      </c>
      <c r="W390" s="49" t="str" cm="1">
        <f t="array" ref="W390">IFERROR(_xlfn.IFS(Lääkkeet[[#This Row],[Sitoutunut pääoma 
1.1.-30.6.2025 (EUR)]]&gt;0,"Täytetyt",Lääkkeet[[#This Row],[Sitoutunut pääoma 
1.7.-31.12.2025 (EUR)]]&gt;0,"Täytetyt"),"")</f>
        <v/>
      </c>
      <c r="X390" s="49"/>
      <c r="Y390" s="5">
        <f>Hakulomake!$B$29</f>
        <v>0</v>
      </c>
    </row>
    <row r="391" spans="1:25" x14ac:dyDescent="0.25">
      <c r="A391" s="6" t="s">
        <v>59</v>
      </c>
      <c r="B391" s="5">
        <f>Hakulomake!$B$17</f>
        <v>0</v>
      </c>
      <c r="C391" s="61">
        <v>2</v>
      </c>
      <c r="D391" s="5" t="s">
        <v>555</v>
      </c>
      <c r="E391" s="60" t="s">
        <v>774</v>
      </c>
      <c r="F391" s="5" t="s">
        <v>557</v>
      </c>
      <c r="G391" s="5" t="s">
        <v>722</v>
      </c>
      <c r="H391" s="5" t="s">
        <v>575</v>
      </c>
      <c r="I391" s="5" t="s">
        <v>197</v>
      </c>
      <c r="J391" s="61" t="s">
        <v>198</v>
      </c>
      <c r="N391" s="13"/>
      <c r="O391" s="39">
        <f>MIN(Lääkkeet[[#This Row],[Velvoite 1.1.2025 (pakkauksia)]],Lääkkeet[[#This Row],[Suurimman alitusluvan mukainen velvoite 
1.1.-30.6.2025 (pakkauksia)]],Lääkkeet[[#This Row],[Alin saldo 
1.1.-30.6.2025 (pakkauksia)]])*Lääkkeet[[#This Row],[Kirjanpitoarvo / pakkaus 1.1.2025
(EUR  ALV 0 %)]]</f>
        <v>0</v>
      </c>
      <c r="P391" s="15"/>
      <c r="Q391" s="12"/>
      <c r="R391" s="12"/>
      <c r="S391" s="12"/>
      <c r="T391" s="13"/>
      <c r="U391" s="39">
        <f>MIN(Lääkkeet[[#This Row],[Velvoite 1.7.2025 (pakkauksia)]],Lääkkeet[[#This Row],[Suurimman alitusluvan mukainen velvoite
1.7.-31.12.2025 (pakkauksia)]],Lääkkeet[[#This Row],[Alin saldo 
1.7.-31.12.2025 (pakkauksia)]])*Lääkkeet[[#This Row],[Kirjanpitoarvo / pakkaus 1.7.2025
(EUR  ALV 0 %)]]</f>
        <v>0</v>
      </c>
      <c r="W391" s="49" t="str" cm="1">
        <f t="array" ref="W391">IFERROR(_xlfn.IFS(Lääkkeet[[#This Row],[Sitoutunut pääoma 
1.1.-30.6.2025 (EUR)]]&gt;0,"Täytetyt",Lääkkeet[[#This Row],[Sitoutunut pääoma 
1.7.-31.12.2025 (EUR)]]&gt;0,"Täytetyt"),"")</f>
        <v/>
      </c>
      <c r="X391" s="49"/>
      <c r="Y391" s="5">
        <f>Hakulomake!$B$29</f>
        <v>0</v>
      </c>
    </row>
    <row r="392" spans="1:25" x14ac:dyDescent="0.25">
      <c r="A392" s="6" t="s">
        <v>59</v>
      </c>
      <c r="B392" s="5">
        <f>Hakulomake!$B$17</f>
        <v>0</v>
      </c>
      <c r="C392" s="61">
        <v>2</v>
      </c>
      <c r="D392" s="5" t="s">
        <v>576</v>
      </c>
      <c r="E392" s="60" t="s">
        <v>775</v>
      </c>
      <c r="F392" s="5" t="s">
        <v>578</v>
      </c>
      <c r="G392" s="5" t="s">
        <v>773</v>
      </c>
      <c r="H392" s="5" t="s">
        <v>108</v>
      </c>
      <c r="I392" s="5" t="s">
        <v>197</v>
      </c>
      <c r="J392" s="61" t="s">
        <v>605</v>
      </c>
      <c r="N392" s="13"/>
      <c r="O392" s="39">
        <f>MIN(Lääkkeet[[#This Row],[Velvoite 1.1.2025 (pakkauksia)]],Lääkkeet[[#This Row],[Suurimman alitusluvan mukainen velvoite 
1.1.-30.6.2025 (pakkauksia)]],Lääkkeet[[#This Row],[Alin saldo 
1.1.-30.6.2025 (pakkauksia)]])*Lääkkeet[[#This Row],[Kirjanpitoarvo / pakkaus 1.1.2025
(EUR  ALV 0 %)]]</f>
        <v>0</v>
      </c>
      <c r="P392" s="15"/>
      <c r="Q392" s="12"/>
      <c r="R392" s="12"/>
      <c r="S392" s="12"/>
      <c r="T392" s="13"/>
      <c r="U392" s="39">
        <f>MIN(Lääkkeet[[#This Row],[Velvoite 1.7.2025 (pakkauksia)]],Lääkkeet[[#This Row],[Suurimman alitusluvan mukainen velvoite
1.7.-31.12.2025 (pakkauksia)]],Lääkkeet[[#This Row],[Alin saldo 
1.7.-31.12.2025 (pakkauksia)]])*Lääkkeet[[#This Row],[Kirjanpitoarvo / pakkaus 1.7.2025
(EUR  ALV 0 %)]]</f>
        <v>0</v>
      </c>
      <c r="W392" s="49" t="str" cm="1">
        <f t="array" ref="W392">IFERROR(_xlfn.IFS(Lääkkeet[[#This Row],[Sitoutunut pääoma 
1.1.-30.6.2025 (EUR)]]&gt;0,"Täytetyt",Lääkkeet[[#This Row],[Sitoutunut pääoma 
1.7.-31.12.2025 (EUR)]]&gt;0,"Täytetyt"),"")</f>
        <v/>
      </c>
      <c r="X392" s="49"/>
      <c r="Y392" s="5">
        <f>Hakulomake!$B$29</f>
        <v>0</v>
      </c>
    </row>
    <row r="393" spans="1:25" x14ac:dyDescent="0.25">
      <c r="A393" s="6" t="s">
        <v>59</v>
      </c>
      <c r="B393" s="5">
        <f>Hakulomake!$B$17</f>
        <v>0</v>
      </c>
      <c r="C393" s="61">
        <v>2</v>
      </c>
      <c r="D393" s="5" t="s">
        <v>555</v>
      </c>
      <c r="E393" s="60" t="s">
        <v>776</v>
      </c>
      <c r="F393" s="5" t="s">
        <v>557</v>
      </c>
      <c r="G393" s="5" t="s">
        <v>764</v>
      </c>
      <c r="I393" s="5" t="s">
        <v>197</v>
      </c>
      <c r="J393" s="61" t="s">
        <v>559</v>
      </c>
      <c r="N393" s="13"/>
      <c r="O393" s="39">
        <f>MIN(Lääkkeet[[#This Row],[Velvoite 1.1.2025 (pakkauksia)]],Lääkkeet[[#This Row],[Suurimman alitusluvan mukainen velvoite 
1.1.-30.6.2025 (pakkauksia)]],Lääkkeet[[#This Row],[Alin saldo 
1.1.-30.6.2025 (pakkauksia)]])*Lääkkeet[[#This Row],[Kirjanpitoarvo / pakkaus 1.1.2025
(EUR  ALV 0 %)]]</f>
        <v>0</v>
      </c>
      <c r="P393" s="15"/>
      <c r="Q393" s="12"/>
      <c r="R393" s="12"/>
      <c r="S393" s="12"/>
      <c r="T393" s="13"/>
      <c r="U393" s="39">
        <f>MIN(Lääkkeet[[#This Row],[Velvoite 1.7.2025 (pakkauksia)]],Lääkkeet[[#This Row],[Suurimman alitusluvan mukainen velvoite
1.7.-31.12.2025 (pakkauksia)]],Lääkkeet[[#This Row],[Alin saldo 
1.7.-31.12.2025 (pakkauksia)]])*Lääkkeet[[#This Row],[Kirjanpitoarvo / pakkaus 1.7.2025
(EUR  ALV 0 %)]]</f>
        <v>0</v>
      </c>
      <c r="W393" s="49" t="str" cm="1">
        <f t="array" ref="W393">IFERROR(_xlfn.IFS(Lääkkeet[[#This Row],[Sitoutunut pääoma 
1.1.-30.6.2025 (EUR)]]&gt;0,"Täytetyt",Lääkkeet[[#This Row],[Sitoutunut pääoma 
1.7.-31.12.2025 (EUR)]]&gt;0,"Täytetyt"),"")</f>
        <v/>
      </c>
      <c r="X393" s="49"/>
      <c r="Y393" s="5">
        <f>Hakulomake!$B$29</f>
        <v>0</v>
      </c>
    </row>
    <row r="394" spans="1:25" x14ac:dyDescent="0.25">
      <c r="A394" s="6" t="s">
        <v>59</v>
      </c>
      <c r="B394" s="5">
        <f>Hakulomake!$B$17</f>
        <v>0</v>
      </c>
      <c r="C394" s="61">
        <v>2</v>
      </c>
      <c r="D394" s="5" t="s">
        <v>555</v>
      </c>
      <c r="E394" s="60" t="s">
        <v>777</v>
      </c>
      <c r="F394" s="5" t="s">
        <v>557</v>
      </c>
      <c r="G394" s="5" t="s">
        <v>574</v>
      </c>
      <c r="H394" s="5" t="s">
        <v>575</v>
      </c>
      <c r="I394" s="5" t="s">
        <v>197</v>
      </c>
      <c r="J394" s="61" t="s">
        <v>778</v>
      </c>
      <c r="N394" s="13"/>
      <c r="O394" s="39">
        <f>MIN(Lääkkeet[[#This Row],[Velvoite 1.1.2025 (pakkauksia)]],Lääkkeet[[#This Row],[Suurimman alitusluvan mukainen velvoite 
1.1.-30.6.2025 (pakkauksia)]],Lääkkeet[[#This Row],[Alin saldo 
1.1.-30.6.2025 (pakkauksia)]])*Lääkkeet[[#This Row],[Kirjanpitoarvo / pakkaus 1.1.2025
(EUR  ALV 0 %)]]</f>
        <v>0</v>
      </c>
      <c r="P394" s="15"/>
      <c r="Q394" s="12"/>
      <c r="R394" s="12"/>
      <c r="S394" s="12"/>
      <c r="T394" s="13"/>
      <c r="U394" s="39">
        <f>MIN(Lääkkeet[[#This Row],[Velvoite 1.7.2025 (pakkauksia)]],Lääkkeet[[#This Row],[Suurimman alitusluvan mukainen velvoite
1.7.-31.12.2025 (pakkauksia)]],Lääkkeet[[#This Row],[Alin saldo 
1.7.-31.12.2025 (pakkauksia)]])*Lääkkeet[[#This Row],[Kirjanpitoarvo / pakkaus 1.7.2025
(EUR  ALV 0 %)]]</f>
        <v>0</v>
      </c>
      <c r="W394" s="49" t="str" cm="1">
        <f t="array" ref="W394">IFERROR(_xlfn.IFS(Lääkkeet[[#This Row],[Sitoutunut pääoma 
1.1.-30.6.2025 (EUR)]]&gt;0,"Täytetyt",Lääkkeet[[#This Row],[Sitoutunut pääoma 
1.7.-31.12.2025 (EUR)]]&gt;0,"Täytetyt"),"")</f>
        <v/>
      </c>
      <c r="X394" s="49"/>
      <c r="Y394" s="5">
        <f>Hakulomake!$B$29</f>
        <v>0</v>
      </c>
    </row>
    <row r="395" spans="1:25" x14ac:dyDescent="0.25">
      <c r="A395" s="6" t="s">
        <v>59</v>
      </c>
      <c r="B395" s="5">
        <f>Hakulomake!$B$17</f>
        <v>0</v>
      </c>
      <c r="C395" s="61">
        <v>2</v>
      </c>
      <c r="D395" s="5" t="s">
        <v>555</v>
      </c>
      <c r="E395" s="60" t="s">
        <v>779</v>
      </c>
      <c r="F395" s="5" t="s">
        <v>557</v>
      </c>
      <c r="G395" s="5" t="s">
        <v>645</v>
      </c>
      <c r="H395" s="5" t="s">
        <v>575</v>
      </c>
      <c r="I395" s="5" t="s">
        <v>197</v>
      </c>
      <c r="J395" s="61" t="s">
        <v>559</v>
      </c>
      <c r="N395" s="13"/>
      <c r="O395" s="39">
        <f>MIN(Lääkkeet[[#This Row],[Velvoite 1.1.2025 (pakkauksia)]],Lääkkeet[[#This Row],[Suurimman alitusluvan mukainen velvoite 
1.1.-30.6.2025 (pakkauksia)]],Lääkkeet[[#This Row],[Alin saldo 
1.1.-30.6.2025 (pakkauksia)]])*Lääkkeet[[#This Row],[Kirjanpitoarvo / pakkaus 1.1.2025
(EUR  ALV 0 %)]]</f>
        <v>0</v>
      </c>
      <c r="P395" s="15"/>
      <c r="Q395" s="12"/>
      <c r="R395" s="12"/>
      <c r="S395" s="12"/>
      <c r="T395" s="13"/>
      <c r="U395" s="39">
        <f>MIN(Lääkkeet[[#This Row],[Velvoite 1.7.2025 (pakkauksia)]],Lääkkeet[[#This Row],[Suurimman alitusluvan mukainen velvoite
1.7.-31.12.2025 (pakkauksia)]],Lääkkeet[[#This Row],[Alin saldo 
1.7.-31.12.2025 (pakkauksia)]])*Lääkkeet[[#This Row],[Kirjanpitoarvo / pakkaus 1.7.2025
(EUR  ALV 0 %)]]</f>
        <v>0</v>
      </c>
      <c r="W395" s="49" t="str" cm="1">
        <f t="array" ref="W395">IFERROR(_xlfn.IFS(Lääkkeet[[#This Row],[Sitoutunut pääoma 
1.1.-30.6.2025 (EUR)]]&gt;0,"Täytetyt",Lääkkeet[[#This Row],[Sitoutunut pääoma 
1.7.-31.12.2025 (EUR)]]&gt;0,"Täytetyt"),"")</f>
        <v/>
      </c>
      <c r="X395" s="49"/>
      <c r="Y395" s="5">
        <f>Hakulomake!$B$29</f>
        <v>0</v>
      </c>
    </row>
    <row r="396" spans="1:25" x14ac:dyDescent="0.25">
      <c r="A396" s="6" t="s">
        <v>59</v>
      </c>
      <c r="B396" s="5">
        <f>Hakulomake!$B$17</f>
        <v>0</v>
      </c>
      <c r="C396" s="61">
        <v>2</v>
      </c>
      <c r="D396" s="5" t="s">
        <v>537</v>
      </c>
      <c r="E396" s="60" t="s">
        <v>780</v>
      </c>
      <c r="F396" s="5" t="s">
        <v>538</v>
      </c>
      <c r="G396" s="5" t="s">
        <v>707</v>
      </c>
      <c r="I396" s="5" t="s">
        <v>540</v>
      </c>
      <c r="J396" s="61" t="s">
        <v>631</v>
      </c>
      <c r="N396" s="13"/>
      <c r="O396" s="39">
        <f>MIN(Lääkkeet[[#This Row],[Velvoite 1.1.2025 (pakkauksia)]],Lääkkeet[[#This Row],[Suurimman alitusluvan mukainen velvoite 
1.1.-30.6.2025 (pakkauksia)]],Lääkkeet[[#This Row],[Alin saldo 
1.1.-30.6.2025 (pakkauksia)]])*Lääkkeet[[#This Row],[Kirjanpitoarvo / pakkaus 1.1.2025
(EUR  ALV 0 %)]]</f>
        <v>0</v>
      </c>
      <c r="P396" s="15"/>
      <c r="Q396" s="12"/>
      <c r="R396" s="12"/>
      <c r="S396" s="12"/>
      <c r="T396" s="13"/>
      <c r="U396" s="39">
        <f>MIN(Lääkkeet[[#This Row],[Velvoite 1.7.2025 (pakkauksia)]],Lääkkeet[[#This Row],[Suurimman alitusluvan mukainen velvoite
1.7.-31.12.2025 (pakkauksia)]],Lääkkeet[[#This Row],[Alin saldo 
1.7.-31.12.2025 (pakkauksia)]])*Lääkkeet[[#This Row],[Kirjanpitoarvo / pakkaus 1.7.2025
(EUR  ALV 0 %)]]</f>
        <v>0</v>
      </c>
      <c r="W396" s="49" t="str" cm="1">
        <f t="array" ref="W396">IFERROR(_xlfn.IFS(Lääkkeet[[#This Row],[Sitoutunut pääoma 
1.1.-30.6.2025 (EUR)]]&gt;0,"Täytetyt",Lääkkeet[[#This Row],[Sitoutunut pääoma 
1.7.-31.12.2025 (EUR)]]&gt;0,"Täytetyt"),"")</f>
        <v/>
      </c>
      <c r="X396" s="49"/>
      <c r="Y396" s="5">
        <f>Hakulomake!$B$29</f>
        <v>0</v>
      </c>
    </row>
    <row r="397" spans="1:25" x14ac:dyDescent="0.25">
      <c r="A397" s="6" t="s">
        <v>59</v>
      </c>
      <c r="B397" s="5">
        <f>Hakulomake!$B$17</f>
        <v>0</v>
      </c>
      <c r="C397" s="61">
        <v>2</v>
      </c>
      <c r="D397" s="5" t="s">
        <v>555</v>
      </c>
      <c r="E397" s="60" t="s">
        <v>781</v>
      </c>
      <c r="F397" s="5" t="s">
        <v>557</v>
      </c>
      <c r="G397" s="5" t="s">
        <v>722</v>
      </c>
      <c r="H397" s="5" t="s">
        <v>575</v>
      </c>
      <c r="I397" s="5" t="s">
        <v>197</v>
      </c>
      <c r="J397" s="61" t="s">
        <v>759</v>
      </c>
      <c r="N397" s="13"/>
      <c r="O397" s="39">
        <f>MIN(Lääkkeet[[#This Row],[Velvoite 1.1.2025 (pakkauksia)]],Lääkkeet[[#This Row],[Suurimman alitusluvan mukainen velvoite 
1.1.-30.6.2025 (pakkauksia)]],Lääkkeet[[#This Row],[Alin saldo 
1.1.-30.6.2025 (pakkauksia)]])*Lääkkeet[[#This Row],[Kirjanpitoarvo / pakkaus 1.1.2025
(EUR  ALV 0 %)]]</f>
        <v>0</v>
      </c>
      <c r="P397" s="15"/>
      <c r="Q397" s="12"/>
      <c r="R397" s="12"/>
      <c r="S397" s="12"/>
      <c r="T397" s="13"/>
      <c r="U397" s="39">
        <f>MIN(Lääkkeet[[#This Row],[Velvoite 1.7.2025 (pakkauksia)]],Lääkkeet[[#This Row],[Suurimman alitusluvan mukainen velvoite
1.7.-31.12.2025 (pakkauksia)]],Lääkkeet[[#This Row],[Alin saldo 
1.7.-31.12.2025 (pakkauksia)]])*Lääkkeet[[#This Row],[Kirjanpitoarvo / pakkaus 1.7.2025
(EUR  ALV 0 %)]]</f>
        <v>0</v>
      </c>
      <c r="W397" s="49" t="str" cm="1">
        <f t="array" ref="W397">IFERROR(_xlfn.IFS(Lääkkeet[[#This Row],[Sitoutunut pääoma 
1.1.-30.6.2025 (EUR)]]&gt;0,"Täytetyt",Lääkkeet[[#This Row],[Sitoutunut pääoma 
1.7.-31.12.2025 (EUR)]]&gt;0,"Täytetyt"),"")</f>
        <v/>
      </c>
      <c r="X397" s="49"/>
      <c r="Y397" s="5">
        <f>Hakulomake!$B$29</f>
        <v>0</v>
      </c>
    </row>
    <row r="398" spans="1:25" x14ac:dyDescent="0.25">
      <c r="A398" s="6" t="s">
        <v>59</v>
      </c>
      <c r="B398" s="5">
        <f>Hakulomake!$B$17</f>
        <v>0</v>
      </c>
      <c r="C398" s="61">
        <v>2</v>
      </c>
      <c r="D398" s="5" t="s">
        <v>555</v>
      </c>
      <c r="E398" s="60" t="s">
        <v>782</v>
      </c>
      <c r="F398" s="5" t="s">
        <v>557</v>
      </c>
      <c r="G398" s="5" t="s">
        <v>574</v>
      </c>
      <c r="H398" s="5" t="s">
        <v>575</v>
      </c>
      <c r="I398" s="5" t="s">
        <v>197</v>
      </c>
      <c r="J398" s="61" t="s">
        <v>587</v>
      </c>
      <c r="N398" s="13"/>
      <c r="O398" s="39">
        <f>MIN(Lääkkeet[[#This Row],[Velvoite 1.1.2025 (pakkauksia)]],Lääkkeet[[#This Row],[Suurimman alitusluvan mukainen velvoite 
1.1.-30.6.2025 (pakkauksia)]],Lääkkeet[[#This Row],[Alin saldo 
1.1.-30.6.2025 (pakkauksia)]])*Lääkkeet[[#This Row],[Kirjanpitoarvo / pakkaus 1.1.2025
(EUR  ALV 0 %)]]</f>
        <v>0</v>
      </c>
      <c r="P398" s="15"/>
      <c r="Q398" s="12"/>
      <c r="R398" s="12"/>
      <c r="S398" s="12"/>
      <c r="T398" s="13"/>
      <c r="U398" s="39">
        <f>MIN(Lääkkeet[[#This Row],[Velvoite 1.7.2025 (pakkauksia)]],Lääkkeet[[#This Row],[Suurimman alitusluvan mukainen velvoite
1.7.-31.12.2025 (pakkauksia)]],Lääkkeet[[#This Row],[Alin saldo 
1.7.-31.12.2025 (pakkauksia)]])*Lääkkeet[[#This Row],[Kirjanpitoarvo / pakkaus 1.7.2025
(EUR  ALV 0 %)]]</f>
        <v>0</v>
      </c>
      <c r="W398" s="49" t="str" cm="1">
        <f t="array" ref="W398">IFERROR(_xlfn.IFS(Lääkkeet[[#This Row],[Sitoutunut pääoma 
1.1.-30.6.2025 (EUR)]]&gt;0,"Täytetyt",Lääkkeet[[#This Row],[Sitoutunut pääoma 
1.7.-31.12.2025 (EUR)]]&gt;0,"Täytetyt"),"")</f>
        <v/>
      </c>
      <c r="X398" s="49"/>
      <c r="Y398" s="5">
        <f>Hakulomake!$B$29</f>
        <v>0</v>
      </c>
    </row>
    <row r="399" spans="1:25" x14ac:dyDescent="0.25">
      <c r="A399" s="6" t="s">
        <v>59</v>
      </c>
      <c r="B399" s="5">
        <f>Hakulomake!$B$17</f>
        <v>0</v>
      </c>
      <c r="C399" s="61">
        <v>2</v>
      </c>
      <c r="D399" s="5" t="s">
        <v>555</v>
      </c>
      <c r="F399" s="5" t="s">
        <v>557</v>
      </c>
      <c r="G399" s="5" t="s">
        <v>574</v>
      </c>
      <c r="H399" s="5" t="s">
        <v>575</v>
      </c>
      <c r="I399" s="5" t="s">
        <v>197</v>
      </c>
      <c r="J399" s="61" t="s">
        <v>778</v>
      </c>
      <c r="N399" s="13"/>
      <c r="O399" s="39">
        <f>MIN(Lääkkeet[[#This Row],[Velvoite 1.1.2025 (pakkauksia)]],Lääkkeet[[#This Row],[Suurimman alitusluvan mukainen velvoite 
1.1.-30.6.2025 (pakkauksia)]],Lääkkeet[[#This Row],[Alin saldo 
1.1.-30.6.2025 (pakkauksia)]])*Lääkkeet[[#This Row],[Kirjanpitoarvo / pakkaus 1.1.2025
(EUR  ALV 0 %)]]</f>
        <v>0</v>
      </c>
      <c r="P399" s="15"/>
      <c r="Q399" s="12"/>
      <c r="R399" s="12"/>
      <c r="S399" s="12"/>
      <c r="T399" s="13"/>
      <c r="U399" s="39">
        <f>MIN(Lääkkeet[[#This Row],[Velvoite 1.7.2025 (pakkauksia)]],Lääkkeet[[#This Row],[Suurimman alitusluvan mukainen velvoite
1.7.-31.12.2025 (pakkauksia)]],Lääkkeet[[#This Row],[Alin saldo 
1.7.-31.12.2025 (pakkauksia)]])*Lääkkeet[[#This Row],[Kirjanpitoarvo / pakkaus 1.7.2025
(EUR  ALV 0 %)]]</f>
        <v>0</v>
      </c>
      <c r="W399" s="49" t="str" cm="1">
        <f t="array" ref="W399">IFERROR(_xlfn.IFS(Lääkkeet[[#This Row],[Sitoutunut pääoma 
1.1.-30.6.2025 (EUR)]]&gt;0,"Täytetyt",Lääkkeet[[#This Row],[Sitoutunut pääoma 
1.7.-31.12.2025 (EUR)]]&gt;0,"Täytetyt"),"")</f>
        <v/>
      </c>
      <c r="X399" s="49"/>
      <c r="Y399" s="5">
        <f>Hakulomake!$B$29</f>
        <v>0</v>
      </c>
    </row>
    <row r="400" spans="1:25" x14ac:dyDescent="0.25">
      <c r="A400" s="6" t="s">
        <v>59</v>
      </c>
      <c r="B400" s="5">
        <f>Hakulomake!$B$17</f>
        <v>0</v>
      </c>
      <c r="C400" s="61">
        <v>3</v>
      </c>
      <c r="D400" s="5" t="s">
        <v>783</v>
      </c>
      <c r="E400" s="60" t="s">
        <v>784</v>
      </c>
      <c r="F400" s="5" t="s">
        <v>785</v>
      </c>
      <c r="G400" s="5" t="s">
        <v>786</v>
      </c>
      <c r="H400" s="5" t="s">
        <v>787</v>
      </c>
      <c r="I400" s="5" t="s">
        <v>206</v>
      </c>
      <c r="J400" s="61" t="s">
        <v>788</v>
      </c>
      <c r="N400" s="13"/>
      <c r="O400" s="39">
        <f>MIN(Lääkkeet[[#This Row],[Velvoite 1.1.2025 (pakkauksia)]],Lääkkeet[[#This Row],[Suurimman alitusluvan mukainen velvoite 
1.1.-30.6.2025 (pakkauksia)]],Lääkkeet[[#This Row],[Alin saldo 
1.1.-30.6.2025 (pakkauksia)]])*Lääkkeet[[#This Row],[Kirjanpitoarvo / pakkaus 1.1.2025
(EUR  ALV 0 %)]]</f>
        <v>0</v>
      </c>
      <c r="P400" s="15"/>
      <c r="Q400" s="12"/>
      <c r="R400" s="12"/>
      <c r="S400" s="12"/>
      <c r="T400" s="13"/>
      <c r="U400" s="39">
        <f>MIN(Lääkkeet[[#This Row],[Velvoite 1.7.2025 (pakkauksia)]],Lääkkeet[[#This Row],[Suurimman alitusluvan mukainen velvoite
1.7.-31.12.2025 (pakkauksia)]],Lääkkeet[[#This Row],[Alin saldo 
1.7.-31.12.2025 (pakkauksia)]])*Lääkkeet[[#This Row],[Kirjanpitoarvo / pakkaus 1.7.2025
(EUR  ALV 0 %)]]</f>
        <v>0</v>
      </c>
      <c r="W400" s="49" t="str" cm="1">
        <f t="array" ref="W400">IFERROR(_xlfn.IFS(Lääkkeet[[#This Row],[Sitoutunut pääoma 
1.1.-30.6.2025 (EUR)]]&gt;0,"Täytetyt",Lääkkeet[[#This Row],[Sitoutunut pääoma 
1.7.-31.12.2025 (EUR)]]&gt;0,"Täytetyt"),"")</f>
        <v/>
      </c>
      <c r="X400" s="49"/>
      <c r="Y400" s="5">
        <f>Hakulomake!$B$29</f>
        <v>0</v>
      </c>
    </row>
    <row r="401" spans="1:25" x14ac:dyDescent="0.25">
      <c r="A401" s="6" t="s">
        <v>59</v>
      </c>
      <c r="B401" s="5">
        <f>Hakulomake!$B$17</f>
        <v>0</v>
      </c>
      <c r="C401" s="61">
        <v>3</v>
      </c>
      <c r="D401" s="5" t="s">
        <v>789</v>
      </c>
      <c r="E401" s="60" t="s">
        <v>790</v>
      </c>
      <c r="F401" s="5" t="s">
        <v>791</v>
      </c>
      <c r="G401" s="5" t="s">
        <v>792</v>
      </c>
      <c r="H401" s="5" t="s">
        <v>793</v>
      </c>
      <c r="I401" s="5" t="s">
        <v>133</v>
      </c>
      <c r="J401" s="61">
        <v>98</v>
      </c>
      <c r="N401" s="13"/>
      <c r="O401" s="39">
        <f>MIN(Lääkkeet[[#This Row],[Velvoite 1.1.2025 (pakkauksia)]],Lääkkeet[[#This Row],[Suurimman alitusluvan mukainen velvoite 
1.1.-30.6.2025 (pakkauksia)]],Lääkkeet[[#This Row],[Alin saldo 
1.1.-30.6.2025 (pakkauksia)]])*Lääkkeet[[#This Row],[Kirjanpitoarvo / pakkaus 1.1.2025
(EUR  ALV 0 %)]]</f>
        <v>0</v>
      </c>
      <c r="P401" s="15"/>
      <c r="Q401" s="12"/>
      <c r="R401" s="12"/>
      <c r="S401" s="12"/>
      <c r="T401" s="13"/>
      <c r="U401" s="39">
        <f>MIN(Lääkkeet[[#This Row],[Velvoite 1.7.2025 (pakkauksia)]],Lääkkeet[[#This Row],[Suurimman alitusluvan mukainen velvoite
1.7.-31.12.2025 (pakkauksia)]],Lääkkeet[[#This Row],[Alin saldo 
1.7.-31.12.2025 (pakkauksia)]])*Lääkkeet[[#This Row],[Kirjanpitoarvo / pakkaus 1.7.2025
(EUR  ALV 0 %)]]</f>
        <v>0</v>
      </c>
      <c r="W401" s="49" t="str" cm="1">
        <f t="array" ref="W401">IFERROR(_xlfn.IFS(Lääkkeet[[#This Row],[Sitoutunut pääoma 
1.1.-30.6.2025 (EUR)]]&gt;0,"Täytetyt",Lääkkeet[[#This Row],[Sitoutunut pääoma 
1.7.-31.12.2025 (EUR)]]&gt;0,"Täytetyt"),"")</f>
        <v/>
      </c>
      <c r="X401" s="49"/>
      <c r="Y401" s="5">
        <f>Hakulomake!$B$29</f>
        <v>0</v>
      </c>
    </row>
    <row r="402" spans="1:25" x14ac:dyDescent="0.25">
      <c r="A402" s="6" t="s">
        <v>59</v>
      </c>
      <c r="B402" s="5">
        <f>Hakulomake!$B$17</f>
        <v>0</v>
      </c>
      <c r="C402" s="61">
        <v>3</v>
      </c>
      <c r="D402" s="5" t="s">
        <v>789</v>
      </c>
      <c r="E402" s="60" t="s">
        <v>794</v>
      </c>
      <c r="F402" s="5" t="s">
        <v>791</v>
      </c>
      <c r="G402" s="5" t="s">
        <v>795</v>
      </c>
      <c r="H402" s="5" t="s">
        <v>796</v>
      </c>
      <c r="I402" s="5" t="s">
        <v>133</v>
      </c>
      <c r="J402" s="61">
        <v>100</v>
      </c>
      <c r="N402" s="13"/>
      <c r="O402" s="39">
        <f>MIN(Lääkkeet[[#This Row],[Velvoite 1.1.2025 (pakkauksia)]],Lääkkeet[[#This Row],[Suurimman alitusluvan mukainen velvoite 
1.1.-30.6.2025 (pakkauksia)]],Lääkkeet[[#This Row],[Alin saldo 
1.1.-30.6.2025 (pakkauksia)]])*Lääkkeet[[#This Row],[Kirjanpitoarvo / pakkaus 1.1.2025
(EUR  ALV 0 %)]]</f>
        <v>0</v>
      </c>
      <c r="P402" s="15"/>
      <c r="Q402" s="12"/>
      <c r="R402" s="12"/>
      <c r="S402" s="12"/>
      <c r="T402" s="13"/>
      <c r="U402" s="39">
        <f>MIN(Lääkkeet[[#This Row],[Velvoite 1.7.2025 (pakkauksia)]],Lääkkeet[[#This Row],[Suurimman alitusluvan mukainen velvoite
1.7.-31.12.2025 (pakkauksia)]],Lääkkeet[[#This Row],[Alin saldo 
1.7.-31.12.2025 (pakkauksia)]])*Lääkkeet[[#This Row],[Kirjanpitoarvo / pakkaus 1.7.2025
(EUR  ALV 0 %)]]</f>
        <v>0</v>
      </c>
      <c r="W402" s="49" t="str" cm="1">
        <f t="array" ref="W402">IFERROR(_xlfn.IFS(Lääkkeet[[#This Row],[Sitoutunut pääoma 
1.1.-30.6.2025 (EUR)]]&gt;0,"Täytetyt",Lääkkeet[[#This Row],[Sitoutunut pääoma 
1.7.-31.12.2025 (EUR)]]&gt;0,"Täytetyt"),"")</f>
        <v/>
      </c>
      <c r="X402" s="49"/>
      <c r="Y402" s="5">
        <f>Hakulomake!$B$29</f>
        <v>0</v>
      </c>
    </row>
    <row r="403" spans="1:25" x14ac:dyDescent="0.25">
      <c r="A403" s="6" t="s">
        <v>59</v>
      </c>
      <c r="B403" s="5">
        <f>Hakulomake!$B$17</f>
        <v>0</v>
      </c>
      <c r="C403" s="61">
        <v>3</v>
      </c>
      <c r="D403" s="5" t="s">
        <v>789</v>
      </c>
      <c r="E403" s="60" t="s">
        <v>797</v>
      </c>
      <c r="F403" s="5" t="s">
        <v>791</v>
      </c>
      <c r="G403" s="5" t="s">
        <v>795</v>
      </c>
      <c r="H403" s="5" t="s">
        <v>798</v>
      </c>
      <c r="I403" s="5" t="s">
        <v>133</v>
      </c>
      <c r="J403" s="61">
        <v>100</v>
      </c>
      <c r="N403" s="13"/>
      <c r="O403" s="39">
        <f>MIN(Lääkkeet[[#This Row],[Velvoite 1.1.2025 (pakkauksia)]],Lääkkeet[[#This Row],[Suurimman alitusluvan mukainen velvoite 
1.1.-30.6.2025 (pakkauksia)]],Lääkkeet[[#This Row],[Alin saldo 
1.1.-30.6.2025 (pakkauksia)]])*Lääkkeet[[#This Row],[Kirjanpitoarvo / pakkaus 1.1.2025
(EUR  ALV 0 %)]]</f>
        <v>0</v>
      </c>
      <c r="P403" s="15"/>
      <c r="Q403" s="12"/>
      <c r="R403" s="12"/>
      <c r="S403" s="12"/>
      <c r="T403" s="13"/>
      <c r="U403" s="39">
        <f>MIN(Lääkkeet[[#This Row],[Velvoite 1.7.2025 (pakkauksia)]],Lääkkeet[[#This Row],[Suurimman alitusluvan mukainen velvoite
1.7.-31.12.2025 (pakkauksia)]],Lääkkeet[[#This Row],[Alin saldo 
1.7.-31.12.2025 (pakkauksia)]])*Lääkkeet[[#This Row],[Kirjanpitoarvo / pakkaus 1.7.2025
(EUR  ALV 0 %)]]</f>
        <v>0</v>
      </c>
      <c r="W403" s="49" t="str" cm="1">
        <f t="array" ref="W403">IFERROR(_xlfn.IFS(Lääkkeet[[#This Row],[Sitoutunut pääoma 
1.1.-30.6.2025 (EUR)]]&gt;0,"Täytetyt",Lääkkeet[[#This Row],[Sitoutunut pääoma 
1.7.-31.12.2025 (EUR)]]&gt;0,"Täytetyt"),"")</f>
        <v/>
      </c>
      <c r="X403" s="49"/>
      <c r="Y403" s="5">
        <f>Hakulomake!$B$29</f>
        <v>0</v>
      </c>
    </row>
    <row r="404" spans="1:25" x14ac:dyDescent="0.25">
      <c r="A404" s="6" t="s">
        <v>59</v>
      </c>
      <c r="B404" s="5">
        <f>Hakulomake!$B$17</f>
        <v>0</v>
      </c>
      <c r="C404" s="61">
        <v>3</v>
      </c>
      <c r="D404" s="5" t="s">
        <v>789</v>
      </c>
      <c r="E404" s="60" t="s">
        <v>799</v>
      </c>
      <c r="F404" s="5" t="s">
        <v>791</v>
      </c>
      <c r="G404" s="5" t="s">
        <v>795</v>
      </c>
      <c r="H404" s="5" t="s">
        <v>793</v>
      </c>
      <c r="I404" s="5" t="s">
        <v>133</v>
      </c>
      <c r="J404" s="61">
        <v>100</v>
      </c>
      <c r="N404" s="13"/>
      <c r="O404" s="39">
        <f>MIN(Lääkkeet[[#This Row],[Velvoite 1.1.2025 (pakkauksia)]],Lääkkeet[[#This Row],[Suurimman alitusluvan mukainen velvoite 
1.1.-30.6.2025 (pakkauksia)]],Lääkkeet[[#This Row],[Alin saldo 
1.1.-30.6.2025 (pakkauksia)]])*Lääkkeet[[#This Row],[Kirjanpitoarvo / pakkaus 1.1.2025
(EUR  ALV 0 %)]]</f>
        <v>0</v>
      </c>
      <c r="P404" s="15"/>
      <c r="Q404" s="12"/>
      <c r="R404" s="12"/>
      <c r="S404" s="12"/>
      <c r="T404" s="13"/>
      <c r="U404" s="39">
        <f>MIN(Lääkkeet[[#This Row],[Velvoite 1.7.2025 (pakkauksia)]],Lääkkeet[[#This Row],[Suurimman alitusluvan mukainen velvoite
1.7.-31.12.2025 (pakkauksia)]],Lääkkeet[[#This Row],[Alin saldo 
1.7.-31.12.2025 (pakkauksia)]])*Lääkkeet[[#This Row],[Kirjanpitoarvo / pakkaus 1.7.2025
(EUR  ALV 0 %)]]</f>
        <v>0</v>
      </c>
      <c r="W404" s="49" t="str" cm="1">
        <f t="array" ref="W404">IFERROR(_xlfn.IFS(Lääkkeet[[#This Row],[Sitoutunut pääoma 
1.1.-30.6.2025 (EUR)]]&gt;0,"Täytetyt",Lääkkeet[[#This Row],[Sitoutunut pääoma 
1.7.-31.12.2025 (EUR)]]&gt;0,"Täytetyt"),"")</f>
        <v/>
      </c>
      <c r="X404" s="49"/>
      <c r="Y404" s="5">
        <f>Hakulomake!$B$29</f>
        <v>0</v>
      </c>
    </row>
    <row r="405" spans="1:25" x14ac:dyDescent="0.25">
      <c r="A405" s="6" t="s">
        <v>59</v>
      </c>
      <c r="B405" s="5">
        <f>Hakulomake!$B$17</f>
        <v>0</v>
      </c>
      <c r="C405" s="61">
        <v>3</v>
      </c>
      <c r="D405" s="5" t="s">
        <v>789</v>
      </c>
      <c r="E405" s="60" t="s">
        <v>800</v>
      </c>
      <c r="F405" s="5" t="s">
        <v>791</v>
      </c>
      <c r="G405" s="5" t="s">
        <v>795</v>
      </c>
      <c r="H405" s="5" t="s">
        <v>796</v>
      </c>
      <c r="I405" s="5" t="s">
        <v>133</v>
      </c>
      <c r="J405" s="61">
        <v>30</v>
      </c>
      <c r="N405" s="13"/>
      <c r="O405" s="39">
        <f>MIN(Lääkkeet[[#This Row],[Velvoite 1.1.2025 (pakkauksia)]],Lääkkeet[[#This Row],[Suurimman alitusluvan mukainen velvoite 
1.1.-30.6.2025 (pakkauksia)]],Lääkkeet[[#This Row],[Alin saldo 
1.1.-30.6.2025 (pakkauksia)]])*Lääkkeet[[#This Row],[Kirjanpitoarvo / pakkaus 1.1.2025
(EUR  ALV 0 %)]]</f>
        <v>0</v>
      </c>
      <c r="P405" s="15"/>
      <c r="Q405" s="12"/>
      <c r="R405" s="12"/>
      <c r="S405" s="12"/>
      <c r="T405" s="13"/>
      <c r="U405" s="39">
        <f>MIN(Lääkkeet[[#This Row],[Velvoite 1.7.2025 (pakkauksia)]],Lääkkeet[[#This Row],[Suurimman alitusluvan mukainen velvoite
1.7.-31.12.2025 (pakkauksia)]],Lääkkeet[[#This Row],[Alin saldo 
1.7.-31.12.2025 (pakkauksia)]])*Lääkkeet[[#This Row],[Kirjanpitoarvo / pakkaus 1.7.2025
(EUR  ALV 0 %)]]</f>
        <v>0</v>
      </c>
      <c r="W405" s="49" t="str" cm="1">
        <f t="array" ref="W405">IFERROR(_xlfn.IFS(Lääkkeet[[#This Row],[Sitoutunut pääoma 
1.1.-30.6.2025 (EUR)]]&gt;0,"Täytetyt",Lääkkeet[[#This Row],[Sitoutunut pääoma 
1.7.-31.12.2025 (EUR)]]&gt;0,"Täytetyt"),"")</f>
        <v/>
      </c>
      <c r="X405" s="49"/>
      <c r="Y405" s="5">
        <f>Hakulomake!$B$29</f>
        <v>0</v>
      </c>
    </row>
    <row r="406" spans="1:25" x14ac:dyDescent="0.25">
      <c r="A406" s="6" t="s">
        <v>59</v>
      </c>
      <c r="B406" s="5">
        <f>Hakulomake!$B$17</f>
        <v>0</v>
      </c>
      <c r="C406" s="61">
        <v>3</v>
      </c>
      <c r="D406" s="5" t="s">
        <v>801</v>
      </c>
      <c r="E406" s="60" t="s">
        <v>802</v>
      </c>
      <c r="F406" s="5" t="s">
        <v>803</v>
      </c>
      <c r="G406" s="5" t="s">
        <v>804</v>
      </c>
      <c r="H406" s="5" t="s">
        <v>805</v>
      </c>
      <c r="I406" s="5" t="s">
        <v>806</v>
      </c>
      <c r="J406" s="61">
        <v>100</v>
      </c>
      <c r="N406" s="13"/>
      <c r="O406" s="39">
        <f>MIN(Lääkkeet[[#This Row],[Velvoite 1.1.2025 (pakkauksia)]],Lääkkeet[[#This Row],[Suurimman alitusluvan mukainen velvoite 
1.1.-30.6.2025 (pakkauksia)]],Lääkkeet[[#This Row],[Alin saldo 
1.1.-30.6.2025 (pakkauksia)]])*Lääkkeet[[#This Row],[Kirjanpitoarvo / pakkaus 1.1.2025
(EUR  ALV 0 %)]]</f>
        <v>0</v>
      </c>
      <c r="P406" s="15"/>
      <c r="Q406" s="12"/>
      <c r="R406" s="12"/>
      <c r="S406" s="12"/>
      <c r="T406" s="13"/>
      <c r="U406" s="39">
        <f>MIN(Lääkkeet[[#This Row],[Velvoite 1.7.2025 (pakkauksia)]],Lääkkeet[[#This Row],[Suurimman alitusluvan mukainen velvoite
1.7.-31.12.2025 (pakkauksia)]],Lääkkeet[[#This Row],[Alin saldo 
1.7.-31.12.2025 (pakkauksia)]])*Lääkkeet[[#This Row],[Kirjanpitoarvo / pakkaus 1.7.2025
(EUR  ALV 0 %)]]</f>
        <v>0</v>
      </c>
      <c r="W406" s="49" t="str" cm="1">
        <f t="array" ref="W406">IFERROR(_xlfn.IFS(Lääkkeet[[#This Row],[Sitoutunut pääoma 
1.1.-30.6.2025 (EUR)]]&gt;0,"Täytetyt",Lääkkeet[[#This Row],[Sitoutunut pääoma 
1.7.-31.12.2025 (EUR)]]&gt;0,"Täytetyt"),"")</f>
        <v/>
      </c>
      <c r="X406" s="49"/>
      <c r="Y406" s="5">
        <f>Hakulomake!$B$29</f>
        <v>0</v>
      </c>
    </row>
    <row r="407" spans="1:25" x14ac:dyDescent="0.25">
      <c r="A407" s="6" t="s">
        <v>59</v>
      </c>
      <c r="B407" s="5">
        <f>Hakulomake!$B$17</f>
        <v>0</v>
      </c>
      <c r="C407" s="61">
        <v>3</v>
      </c>
      <c r="D407" s="5" t="s">
        <v>801</v>
      </c>
      <c r="E407" s="60" t="s">
        <v>807</v>
      </c>
      <c r="F407" s="5" t="s">
        <v>803</v>
      </c>
      <c r="G407" s="5" t="s">
        <v>804</v>
      </c>
      <c r="H407" s="5" t="s">
        <v>808</v>
      </c>
      <c r="I407" s="5" t="s">
        <v>806</v>
      </c>
      <c r="J407" s="61">
        <v>100</v>
      </c>
      <c r="N407" s="13"/>
      <c r="O407" s="39">
        <f>MIN(Lääkkeet[[#This Row],[Velvoite 1.1.2025 (pakkauksia)]],Lääkkeet[[#This Row],[Suurimman alitusluvan mukainen velvoite 
1.1.-30.6.2025 (pakkauksia)]],Lääkkeet[[#This Row],[Alin saldo 
1.1.-30.6.2025 (pakkauksia)]])*Lääkkeet[[#This Row],[Kirjanpitoarvo / pakkaus 1.1.2025
(EUR  ALV 0 %)]]</f>
        <v>0</v>
      </c>
      <c r="P407" s="15"/>
      <c r="Q407" s="12"/>
      <c r="R407" s="12"/>
      <c r="S407" s="12"/>
      <c r="T407" s="13"/>
      <c r="U407" s="39">
        <f>MIN(Lääkkeet[[#This Row],[Velvoite 1.7.2025 (pakkauksia)]],Lääkkeet[[#This Row],[Suurimman alitusluvan mukainen velvoite
1.7.-31.12.2025 (pakkauksia)]],Lääkkeet[[#This Row],[Alin saldo 
1.7.-31.12.2025 (pakkauksia)]])*Lääkkeet[[#This Row],[Kirjanpitoarvo / pakkaus 1.7.2025
(EUR  ALV 0 %)]]</f>
        <v>0</v>
      </c>
      <c r="W407" s="49" t="str" cm="1">
        <f t="array" ref="W407">IFERROR(_xlfn.IFS(Lääkkeet[[#This Row],[Sitoutunut pääoma 
1.1.-30.6.2025 (EUR)]]&gt;0,"Täytetyt",Lääkkeet[[#This Row],[Sitoutunut pääoma 
1.7.-31.12.2025 (EUR)]]&gt;0,"Täytetyt"),"")</f>
        <v/>
      </c>
      <c r="X407" s="49"/>
      <c r="Y407" s="5">
        <f>Hakulomake!$B$29</f>
        <v>0</v>
      </c>
    </row>
    <row r="408" spans="1:25" x14ac:dyDescent="0.25">
      <c r="A408" s="6" t="s">
        <v>59</v>
      </c>
      <c r="B408" s="5">
        <f>Hakulomake!$B$17</f>
        <v>0</v>
      </c>
      <c r="C408" s="61">
        <v>3</v>
      </c>
      <c r="D408" s="5" t="s">
        <v>801</v>
      </c>
      <c r="E408" s="60" t="s">
        <v>809</v>
      </c>
      <c r="F408" s="5" t="s">
        <v>803</v>
      </c>
      <c r="G408" s="5" t="s">
        <v>804</v>
      </c>
      <c r="H408" s="5" t="s">
        <v>810</v>
      </c>
      <c r="I408" s="5" t="s">
        <v>806</v>
      </c>
      <c r="J408" s="61">
        <v>30</v>
      </c>
      <c r="N408" s="13"/>
      <c r="O408" s="39">
        <f>MIN(Lääkkeet[[#This Row],[Velvoite 1.1.2025 (pakkauksia)]],Lääkkeet[[#This Row],[Suurimman alitusluvan mukainen velvoite 
1.1.-30.6.2025 (pakkauksia)]],Lääkkeet[[#This Row],[Alin saldo 
1.1.-30.6.2025 (pakkauksia)]])*Lääkkeet[[#This Row],[Kirjanpitoarvo / pakkaus 1.1.2025
(EUR  ALV 0 %)]]</f>
        <v>0</v>
      </c>
      <c r="P408" s="15"/>
      <c r="Q408" s="12"/>
      <c r="R408" s="12"/>
      <c r="S408" s="12"/>
      <c r="T408" s="13"/>
      <c r="U408" s="39">
        <f>MIN(Lääkkeet[[#This Row],[Velvoite 1.7.2025 (pakkauksia)]],Lääkkeet[[#This Row],[Suurimman alitusluvan mukainen velvoite
1.7.-31.12.2025 (pakkauksia)]],Lääkkeet[[#This Row],[Alin saldo 
1.7.-31.12.2025 (pakkauksia)]])*Lääkkeet[[#This Row],[Kirjanpitoarvo / pakkaus 1.7.2025
(EUR  ALV 0 %)]]</f>
        <v>0</v>
      </c>
      <c r="W408" s="49" t="str" cm="1">
        <f t="array" ref="W408">IFERROR(_xlfn.IFS(Lääkkeet[[#This Row],[Sitoutunut pääoma 
1.1.-30.6.2025 (EUR)]]&gt;0,"Täytetyt",Lääkkeet[[#This Row],[Sitoutunut pääoma 
1.7.-31.12.2025 (EUR)]]&gt;0,"Täytetyt"),"")</f>
        <v/>
      </c>
      <c r="X408" s="49"/>
      <c r="Y408" s="5">
        <f>Hakulomake!$B$29</f>
        <v>0</v>
      </c>
    </row>
    <row r="409" spans="1:25" x14ac:dyDescent="0.25">
      <c r="A409" s="6" t="s">
        <v>59</v>
      </c>
      <c r="B409" s="5">
        <f>Hakulomake!$B$17</f>
        <v>0</v>
      </c>
      <c r="C409" s="61">
        <v>3</v>
      </c>
      <c r="D409" s="5" t="s">
        <v>801</v>
      </c>
      <c r="E409" s="60" t="s">
        <v>811</v>
      </c>
      <c r="F409" s="5" t="s">
        <v>803</v>
      </c>
      <c r="G409" s="5" t="s">
        <v>804</v>
      </c>
      <c r="H409" s="5" t="s">
        <v>812</v>
      </c>
      <c r="I409" s="5" t="s">
        <v>806</v>
      </c>
      <c r="J409" s="61">
        <v>100</v>
      </c>
      <c r="N409" s="13"/>
      <c r="O409" s="39">
        <f>MIN(Lääkkeet[[#This Row],[Velvoite 1.1.2025 (pakkauksia)]],Lääkkeet[[#This Row],[Suurimman alitusluvan mukainen velvoite 
1.1.-30.6.2025 (pakkauksia)]],Lääkkeet[[#This Row],[Alin saldo 
1.1.-30.6.2025 (pakkauksia)]])*Lääkkeet[[#This Row],[Kirjanpitoarvo / pakkaus 1.1.2025
(EUR  ALV 0 %)]]</f>
        <v>0</v>
      </c>
      <c r="P409" s="15"/>
      <c r="Q409" s="12"/>
      <c r="R409" s="12"/>
      <c r="S409" s="12"/>
      <c r="T409" s="13"/>
      <c r="U409" s="39">
        <f>MIN(Lääkkeet[[#This Row],[Velvoite 1.7.2025 (pakkauksia)]],Lääkkeet[[#This Row],[Suurimman alitusluvan mukainen velvoite
1.7.-31.12.2025 (pakkauksia)]],Lääkkeet[[#This Row],[Alin saldo 
1.7.-31.12.2025 (pakkauksia)]])*Lääkkeet[[#This Row],[Kirjanpitoarvo / pakkaus 1.7.2025
(EUR  ALV 0 %)]]</f>
        <v>0</v>
      </c>
      <c r="W409" s="49" t="str" cm="1">
        <f t="array" ref="W409">IFERROR(_xlfn.IFS(Lääkkeet[[#This Row],[Sitoutunut pääoma 
1.1.-30.6.2025 (EUR)]]&gt;0,"Täytetyt",Lääkkeet[[#This Row],[Sitoutunut pääoma 
1.7.-31.12.2025 (EUR)]]&gt;0,"Täytetyt"),"")</f>
        <v/>
      </c>
      <c r="X409" s="49"/>
      <c r="Y409" s="5">
        <f>Hakulomake!$B$29</f>
        <v>0</v>
      </c>
    </row>
    <row r="410" spans="1:25" x14ac:dyDescent="0.25">
      <c r="A410" s="6" t="s">
        <v>59</v>
      </c>
      <c r="B410" s="5">
        <f>Hakulomake!$B$17</f>
        <v>0</v>
      </c>
      <c r="C410" s="61">
        <v>3</v>
      </c>
      <c r="D410" s="5" t="s">
        <v>801</v>
      </c>
      <c r="E410" s="60" t="s">
        <v>813</v>
      </c>
      <c r="F410" s="5" t="s">
        <v>803</v>
      </c>
      <c r="G410" s="5" t="s">
        <v>804</v>
      </c>
      <c r="H410" s="5" t="s">
        <v>812</v>
      </c>
      <c r="I410" s="5" t="s">
        <v>806</v>
      </c>
      <c r="J410" s="61">
        <v>30</v>
      </c>
      <c r="N410" s="13"/>
      <c r="O410" s="39">
        <f>MIN(Lääkkeet[[#This Row],[Velvoite 1.1.2025 (pakkauksia)]],Lääkkeet[[#This Row],[Suurimman alitusluvan mukainen velvoite 
1.1.-30.6.2025 (pakkauksia)]],Lääkkeet[[#This Row],[Alin saldo 
1.1.-30.6.2025 (pakkauksia)]])*Lääkkeet[[#This Row],[Kirjanpitoarvo / pakkaus 1.1.2025
(EUR  ALV 0 %)]]</f>
        <v>0</v>
      </c>
      <c r="P410" s="15"/>
      <c r="Q410" s="12"/>
      <c r="R410" s="12"/>
      <c r="S410" s="12"/>
      <c r="T410" s="13"/>
      <c r="U410" s="39">
        <f>MIN(Lääkkeet[[#This Row],[Velvoite 1.7.2025 (pakkauksia)]],Lääkkeet[[#This Row],[Suurimman alitusluvan mukainen velvoite
1.7.-31.12.2025 (pakkauksia)]],Lääkkeet[[#This Row],[Alin saldo 
1.7.-31.12.2025 (pakkauksia)]])*Lääkkeet[[#This Row],[Kirjanpitoarvo / pakkaus 1.7.2025
(EUR  ALV 0 %)]]</f>
        <v>0</v>
      </c>
      <c r="W410" s="49" t="str" cm="1">
        <f t="array" ref="W410">IFERROR(_xlfn.IFS(Lääkkeet[[#This Row],[Sitoutunut pääoma 
1.1.-30.6.2025 (EUR)]]&gt;0,"Täytetyt",Lääkkeet[[#This Row],[Sitoutunut pääoma 
1.7.-31.12.2025 (EUR)]]&gt;0,"Täytetyt"),"")</f>
        <v/>
      </c>
      <c r="X410" s="49"/>
      <c r="Y410" s="5">
        <f>Hakulomake!$B$29</f>
        <v>0</v>
      </c>
    </row>
    <row r="411" spans="1:25" x14ac:dyDescent="0.25">
      <c r="A411" s="6" t="s">
        <v>59</v>
      </c>
      <c r="B411" s="5">
        <f>Hakulomake!$B$17</f>
        <v>0</v>
      </c>
      <c r="C411" s="61">
        <v>3</v>
      </c>
      <c r="D411" s="5" t="s">
        <v>801</v>
      </c>
      <c r="E411" s="60" t="s">
        <v>814</v>
      </c>
      <c r="F411" s="5" t="s">
        <v>803</v>
      </c>
      <c r="G411" s="5" t="s">
        <v>804</v>
      </c>
      <c r="H411" s="5" t="s">
        <v>810</v>
      </c>
      <c r="I411" s="5" t="s">
        <v>806</v>
      </c>
      <c r="J411" s="61">
        <v>100</v>
      </c>
      <c r="N411" s="13"/>
      <c r="O411" s="39">
        <f>MIN(Lääkkeet[[#This Row],[Velvoite 1.1.2025 (pakkauksia)]],Lääkkeet[[#This Row],[Suurimman alitusluvan mukainen velvoite 
1.1.-30.6.2025 (pakkauksia)]],Lääkkeet[[#This Row],[Alin saldo 
1.1.-30.6.2025 (pakkauksia)]])*Lääkkeet[[#This Row],[Kirjanpitoarvo / pakkaus 1.1.2025
(EUR  ALV 0 %)]]</f>
        <v>0</v>
      </c>
      <c r="P411" s="15"/>
      <c r="Q411" s="12"/>
      <c r="R411" s="12"/>
      <c r="S411" s="12"/>
      <c r="T411" s="13"/>
      <c r="U411" s="39">
        <f>MIN(Lääkkeet[[#This Row],[Velvoite 1.7.2025 (pakkauksia)]],Lääkkeet[[#This Row],[Suurimman alitusluvan mukainen velvoite
1.7.-31.12.2025 (pakkauksia)]],Lääkkeet[[#This Row],[Alin saldo 
1.7.-31.12.2025 (pakkauksia)]])*Lääkkeet[[#This Row],[Kirjanpitoarvo / pakkaus 1.7.2025
(EUR  ALV 0 %)]]</f>
        <v>0</v>
      </c>
      <c r="W411" s="49" t="str" cm="1">
        <f t="array" ref="W411">IFERROR(_xlfn.IFS(Lääkkeet[[#This Row],[Sitoutunut pääoma 
1.1.-30.6.2025 (EUR)]]&gt;0,"Täytetyt",Lääkkeet[[#This Row],[Sitoutunut pääoma 
1.7.-31.12.2025 (EUR)]]&gt;0,"Täytetyt"),"")</f>
        <v/>
      </c>
      <c r="X411" s="49"/>
      <c r="Y411" s="5">
        <f>Hakulomake!$B$29</f>
        <v>0</v>
      </c>
    </row>
    <row r="412" spans="1:25" x14ac:dyDescent="0.25">
      <c r="A412" s="6" t="s">
        <v>59</v>
      </c>
      <c r="B412" s="5">
        <f>Hakulomake!$B$17</f>
        <v>0</v>
      </c>
      <c r="C412" s="61">
        <v>3</v>
      </c>
      <c r="D412" s="5" t="s">
        <v>801</v>
      </c>
      <c r="E412" s="60" t="s">
        <v>815</v>
      </c>
      <c r="F412" s="5" t="s">
        <v>803</v>
      </c>
      <c r="G412" s="5" t="s">
        <v>816</v>
      </c>
      <c r="H412" s="5" t="s">
        <v>170</v>
      </c>
      <c r="I412" s="5" t="s">
        <v>133</v>
      </c>
      <c r="J412" s="61">
        <v>100</v>
      </c>
      <c r="N412" s="13"/>
      <c r="O412" s="39">
        <f>MIN(Lääkkeet[[#This Row],[Velvoite 1.1.2025 (pakkauksia)]],Lääkkeet[[#This Row],[Suurimman alitusluvan mukainen velvoite 
1.1.-30.6.2025 (pakkauksia)]],Lääkkeet[[#This Row],[Alin saldo 
1.1.-30.6.2025 (pakkauksia)]])*Lääkkeet[[#This Row],[Kirjanpitoarvo / pakkaus 1.1.2025
(EUR  ALV 0 %)]]</f>
        <v>0</v>
      </c>
      <c r="P412" s="15"/>
      <c r="Q412" s="12"/>
      <c r="R412" s="12"/>
      <c r="S412" s="12"/>
      <c r="T412" s="13"/>
      <c r="U412" s="39">
        <f>MIN(Lääkkeet[[#This Row],[Velvoite 1.7.2025 (pakkauksia)]],Lääkkeet[[#This Row],[Suurimman alitusluvan mukainen velvoite
1.7.-31.12.2025 (pakkauksia)]],Lääkkeet[[#This Row],[Alin saldo 
1.7.-31.12.2025 (pakkauksia)]])*Lääkkeet[[#This Row],[Kirjanpitoarvo / pakkaus 1.7.2025
(EUR  ALV 0 %)]]</f>
        <v>0</v>
      </c>
      <c r="W412" s="49" t="str" cm="1">
        <f t="array" ref="W412">IFERROR(_xlfn.IFS(Lääkkeet[[#This Row],[Sitoutunut pääoma 
1.1.-30.6.2025 (EUR)]]&gt;0,"Täytetyt",Lääkkeet[[#This Row],[Sitoutunut pääoma 
1.7.-31.12.2025 (EUR)]]&gt;0,"Täytetyt"),"")</f>
        <v/>
      </c>
      <c r="X412" s="49"/>
      <c r="Y412" s="5">
        <f>Hakulomake!$B$29</f>
        <v>0</v>
      </c>
    </row>
    <row r="413" spans="1:25" x14ac:dyDescent="0.25">
      <c r="A413" s="6" t="s">
        <v>59</v>
      </c>
      <c r="B413" s="5">
        <f>Hakulomake!$B$17</f>
        <v>0</v>
      </c>
      <c r="C413" s="61">
        <v>3</v>
      </c>
      <c r="D413" s="5" t="s">
        <v>801</v>
      </c>
      <c r="E413" s="60" t="s">
        <v>817</v>
      </c>
      <c r="F413" s="5" t="s">
        <v>803</v>
      </c>
      <c r="G413" s="5" t="s">
        <v>816</v>
      </c>
      <c r="H413" s="5" t="s">
        <v>178</v>
      </c>
      <c r="I413" s="5" t="s">
        <v>133</v>
      </c>
      <c r="J413" s="61">
        <v>30</v>
      </c>
      <c r="N413" s="13"/>
      <c r="O413" s="39">
        <f>MIN(Lääkkeet[[#This Row],[Velvoite 1.1.2025 (pakkauksia)]],Lääkkeet[[#This Row],[Suurimman alitusluvan mukainen velvoite 
1.1.-30.6.2025 (pakkauksia)]],Lääkkeet[[#This Row],[Alin saldo 
1.1.-30.6.2025 (pakkauksia)]])*Lääkkeet[[#This Row],[Kirjanpitoarvo / pakkaus 1.1.2025
(EUR  ALV 0 %)]]</f>
        <v>0</v>
      </c>
      <c r="P413" s="15"/>
      <c r="Q413" s="12"/>
      <c r="R413" s="12"/>
      <c r="S413" s="12"/>
      <c r="T413" s="13"/>
      <c r="U413" s="39">
        <f>MIN(Lääkkeet[[#This Row],[Velvoite 1.7.2025 (pakkauksia)]],Lääkkeet[[#This Row],[Suurimman alitusluvan mukainen velvoite
1.7.-31.12.2025 (pakkauksia)]],Lääkkeet[[#This Row],[Alin saldo 
1.7.-31.12.2025 (pakkauksia)]])*Lääkkeet[[#This Row],[Kirjanpitoarvo / pakkaus 1.7.2025
(EUR  ALV 0 %)]]</f>
        <v>0</v>
      </c>
      <c r="W413" s="49" t="str" cm="1">
        <f t="array" ref="W413">IFERROR(_xlfn.IFS(Lääkkeet[[#This Row],[Sitoutunut pääoma 
1.1.-30.6.2025 (EUR)]]&gt;0,"Täytetyt",Lääkkeet[[#This Row],[Sitoutunut pääoma 
1.7.-31.12.2025 (EUR)]]&gt;0,"Täytetyt"),"")</f>
        <v/>
      </c>
      <c r="X413" s="49"/>
      <c r="Y413" s="5">
        <f>Hakulomake!$B$29</f>
        <v>0</v>
      </c>
    </row>
    <row r="414" spans="1:25" x14ac:dyDescent="0.25">
      <c r="A414" s="6" t="s">
        <v>59</v>
      </c>
      <c r="B414" s="5">
        <f>Hakulomake!$B$17</f>
        <v>0</v>
      </c>
      <c r="C414" s="61">
        <v>3</v>
      </c>
      <c r="D414" s="5" t="s">
        <v>801</v>
      </c>
      <c r="E414" s="60" t="s">
        <v>818</v>
      </c>
      <c r="F414" s="5" t="s">
        <v>803</v>
      </c>
      <c r="G414" s="5" t="s">
        <v>816</v>
      </c>
      <c r="H414" s="5" t="s">
        <v>178</v>
      </c>
      <c r="I414" s="5" t="s">
        <v>133</v>
      </c>
      <c r="J414" s="61">
        <v>100</v>
      </c>
      <c r="N414" s="13"/>
      <c r="O414" s="39">
        <f>MIN(Lääkkeet[[#This Row],[Velvoite 1.1.2025 (pakkauksia)]],Lääkkeet[[#This Row],[Suurimman alitusluvan mukainen velvoite 
1.1.-30.6.2025 (pakkauksia)]],Lääkkeet[[#This Row],[Alin saldo 
1.1.-30.6.2025 (pakkauksia)]])*Lääkkeet[[#This Row],[Kirjanpitoarvo / pakkaus 1.1.2025
(EUR  ALV 0 %)]]</f>
        <v>0</v>
      </c>
      <c r="P414" s="15"/>
      <c r="Q414" s="12"/>
      <c r="R414" s="12"/>
      <c r="S414" s="12"/>
      <c r="T414" s="13"/>
      <c r="U414" s="39">
        <f>MIN(Lääkkeet[[#This Row],[Velvoite 1.7.2025 (pakkauksia)]],Lääkkeet[[#This Row],[Suurimman alitusluvan mukainen velvoite
1.7.-31.12.2025 (pakkauksia)]],Lääkkeet[[#This Row],[Alin saldo 
1.7.-31.12.2025 (pakkauksia)]])*Lääkkeet[[#This Row],[Kirjanpitoarvo / pakkaus 1.7.2025
(EUR  ALV 0 %)]]</f>
        <v>0</v>
      </c>
      <c r="W414" s="49" t="str" cm="1">
        <f t="array" ref="W414">IFERROR(_xlfn.IFS(Lääkkeet[[#This Row],[Sitoutunut pääoma 
1.1.-30.6.2025 (EUR)]]&gt;0,"Täytetyt",Lääkkeet[[#This Row],[Sitoutunut pääoma 
1.7.-31.12.2025 (EUR)]]&gt;0,"Täytetyt"),"")</f>
        <v/>
      </c>
      <c r="X414" s="49"/>
      <c r="Y414" s="5">
        <f>Hakulomake!$B$29</f>
        <v>0</v>
      </c>
    </row>
    <row r="415" spans="1:25" x14ac:dyDescent="0.25">
      <c r="A415" s="6" t="s">
        <v>59</v>
      </c>
      <c r="B415" s="5">
        <f>Hakulomake!$B$17</f>
        <v>0</v>
      </c>
      <c r="C415" s="61">
        <v>3</v>
      </c>
      <c r="D415" s="5" t="s">
        <v>801</v>
      </c>
      <c r="E415" s="60" t="s">
        <v>819</v>
      </c>
      <c r="F415" s="5" t="s">
        <v>803</v>
      </c>
      <c r="G415" s="5" t="s">
        <v>820</v>
      </c>
      <c r="H415" s="5" t="s">
        <v>805</v>
      </c>
      <c r="I415" s="5" t="s">
        <v>806</v>
      </c>
      <c r="J415" s="61">
        <v>100</v>
      </c>
      <c r="N415" s="13"/>
      <c r="O415" s="39">
        <f>MIN(Lääkkeet[[#This Row],[Velvoite 1.1.2025 (pakkauksia)]],Lääkkeet[[#This Row],[Suurimman alitusluvan mukainen velvoite 
1.1.-30.6.2025 (pakkauksia)]],Lääkkeet[[#This Row],[Alin saldo 
1.1.-30.6.2025 (pakkauksia)]])*Lääkkeet[[#This Row],[Kirjanpitoarvo / pakkaus 1.1.2025
(EUR  ALV 0 %)]]</f>
        <v>0</v>
      </c>
      <c r="P415" s="15"/>
      <c r="Q415" s="12"/>
      <c r="R415" s="12"/>
      <c r="S415" s="12"/>
      <c r="T415" s="13"/>
      <c r="U415" s="39">
        <f>MIN(Lääkkeet[[#This Row],[Velvoite 1.7.2025 (pakkauksia)]],Lääkkeet[[#This Row],[Suurimman alitusluvan mukainen velvoite
1.7.-31.12.2025 (pakkauksia)]],Lääkkeet[[#This Row],[Alin saldo 
1.7.-31.12.2025 (pakkauksia)]])*Lääkkeet[[#This Row],[Kirjanpitoarvo / pakkaus 1.7.2025
(EUR  ALV 0 %)]]</f>
        <v>0</v>
      </c>
      <c r="W415" s="49" t="str" cm="1">
        <f t="array" ref="W415">IFERROR(_xlfn.IFS(Lääkkeet[[#This Row],[Sitoutunut pääoma 
1.1.-30.6.2025 (EUR)]]&gt;0,"Täytetyt",Lääkkeet[[#This Row],[Sitoutunut pääoma 
1.7.-31.12.2025 (EUR)]]&gt;0,"Täytetyt"),"")</f>
        <v/>
      </c>
      <c r="X415" s="49"/>
      <c r="Y415" s="5">
        <f>Hakulomake!$B$29</f>
        <v>0</v>
      </c>
    </row>
    <row r="416" spans="1:25" x14ac:dyDescent="0.25">
      <c r="A416" s="6" t="s">
        <v>59</v>
      </c>
      <c r="B416" s="5">
        <f>Hakulomake!$B$17</f>
        <v>0</v>
      </c>
      <c r="C416" s="61">
        <v>3</v>
      </c>
      <c r="D416" s="5" t="s">
        <v>801</v>
      </c>
      <c r="E416" s="60" t="s">
        <v>821</v>
      </c>
      <c r="F416" s="5" t="s">
        <v>803</v>
      </c>
      <c r="G416" s="5" t="s">
        <v>820</v>
      </c>
      <c r="H416" s="5" t="s">
        <v>812</v>
      </c>
      <c r="I416" s="5" t="s">
        <v>806</v>
      </c>
      <c r="J416" s="61">
        <v>30</v>
      </c>
      <c r="N416" s="13"/>
      <c r="O416" s="39">
        <f>MIN(Lääkkeet[[#This Row],[Velvoite 1.1.2025 (pakkauksia)]],Lääkkeet[[#This Row],[Suurimman alitusluvan mukainen velvoite 
1.1.-30.6.2025 (pakkauksia)]],Lääkkeet[[#This Row],[Alin saldo 
1.1.-30.6.2025 (pakkauksia)]])*Lääkkeet[[#This Row],[Kirjanpitoarvo / pakkaus 1.1.2025
(EUR  ALV 0 %)]]</f>
        <v>0</v>
      </c>
      <c r="P416" s="15"/>
      <c r="Q416" s="12"/>
      <c r="R416" s="12"/>
      <c r="S416" s="12"/>
      <c r="T416" s="13"/>
      <c r="U416" s="39">
        <f>MIN(Lääkkeet[[#This Row],[Velvoite 1.7.2025 (pakkauksia)]],Lääkkeet[[#This Row],[Suurimman alitusluvan mukainen velvoite
1.7.-31.12.2025 (pakkauksia)]],Lääkkeet[[#This Row],[Alin saldo 
1.7.-31.12.2025 (pakkauksia)]])*Lääkkeet[[#This Row],[Kirjanpitoarvo / pakkaus 1.7.2025
(EUR  ALV 0 %)]]</f>
        <v>0</v>
      </c>
      <c r="W416" s="49" t="str" cm="1">
        <f t="array" ref="W416">IFERROR(_xlfn.IFS(Lääkkeet[[#This Row],[Sitoutunut pääoma 
1.1.-30.6.2025 (EUR)]]&gt;0,"Täytetyt",Lääkkeet[[#This Row],[Sitoutunut pääoma 
1.7.-31.12.2025 (EUR)]]&gt;0,"Täytetyt"),"")</f>
        <v/>
      </c>
      <c r="X416" s="49"/>
      <c r="Y416" s="5">
        <f>Hakulomake!$B$29</f>
        <v>0</v>
      </c>
    </row>
    <row r="417" spans="1:25" x14ac:dyDescent="0.25">
      <c r="A417" s="6" t="s">
        <v>59</v>
      </c>
      <c r="B417" s="5">
        <f>Hakulomake!$B$17</f>
        <v>0</v>
      </c>
      <c r="C417" s="61">
        <v>3</v>
      </c>
      <c r="D417" s="5" t="s">
        <v>801</v>
      </c>
      <c r="E417" s="60" t="s">
        <v>822</v>
      </c>
      <c r="F417" s="5" t="s">
        <v>803</v>
      </c>
      <c r="G417" s="5" t="s">
        <v>820</v>
      </c>
      <c r="H417" s="5" t="s">
        <v>812</v>
      </c>
      <c r="I417" s="5" t="s">
        <v>806</v>
      </c>
      <c r="J417" s="61">
        <v>100</v>
      </c>
      <c r="N417" s="13"/>
      <c r="O417" s="39">
        <f>MIN(Lääkkeet[[#This Row],[Velvoite 1.1.2025 (pakkauksia)]],Lääkkeet[[#This Row],[Suurimman alitusluvan mukainen velvoite 
1.1.-30.6.2025 (pakkauksia)]],Lääkkeet[[#This Row],[Alin saldo 
1.1.-30.6.2025 (pakkauksia)]])*Lääkkeet[[#This Row],[Kirjanpitoarvo / pakkaus 1.1.2025
(EUR  ALV 0 %)]]</f>
        <v>0</v>
      </c>
      <c r="P417" s="15"/>
      <c r="Q417" s="12"/>
      <c r="R417" s="12"/>
      <c r="S417" s="12"/>
      <c r="T417" s="13"/>
      <c r="U417" s="39">
        <f>MIN(Lääkkeet[[#This Row],[Velvoite 1.7.2025 (pakkauksia)]],Lääkkeet[[#This Row],[Suurimman alitusluvan mukainen velvoite
1.7.-31.12.2025 (pakkauksia)]],Lääkkeet[[#This Row],[Alin saldo 
1.7.-31.12.2025 (pakkauksia)]])*Lääkkeet[[#This Row],[Kirjanpitoarvo / pakkaus 1.7.2025
(EUR  ALV 0 %)]]</f>
        <v>0</v>
      </c>
      <c r="W417" s="49" t="str" cm="1">
        <f t="array" ref="W417">IFERROR(_xlfn.IFS(Lääkkeet[[#This Row],[Sitoutunut pääoma 
1.1.-30.6.2025 (EUR)]]&gt;0,"Täytetyt",Lääkkeet[[#This Row],[Sitoutunut pääoma 
1.7.-31.12.2025 (EUR)]]&gt;0,"Täytetyt"),"")</f>
        <v/>
      </c>
      <c r="X417" s="49"/>
      <c r="Y417" s="5">
        <f>Hakulomake!$B$29</f>
        <v>0</v>
      </c>
    </row>
    <row r="418" spans="1:25" x14ac:dyDescent="0.25">
      <c r="A418" s="6" t="s">
        <v>59</v>
      </c>
      <c r="B418" s="5">
        <f>Hakulomake!$B$17</f>
        <v>0</v>
      </c>
      <c r="C418" s="61">
        <v>3</v>
      </c>
      <c r="D418" s="5" t="s">
        <v>801</v>
      </c>
      <c r="E418" s="60" t="s">
        <v>823</v>
      </c>
      <c r="F418" s="5" t="s">
        <v>803</v>
      </c>
      <c r="G418" s="5" t="s">
        <v>820</v>
      </c>
      <c r="H418" s="5" t="s">
        <v>810</v>
      </c>
      <c r="I418" s="5" t="s">
        <v>806</v>
      </c>
      <c r="J418" s="61">
        <v>100</v>
      </c>
      <c r="N418" s="13"/>
      <c r="O418" s="39">
        <f>MIN(Lääkkeet[[#This Row],[Velvoite 1.1.2025 (pakkauksia)]],Lääkkeet[[#This Row],[Suurimman alitusluvan mukainen velvoite 
1.1.-30.6.2025 (pakkauksia)]],Lääkkeet[[#This Row],[Alin saldo 
1.1.-30.6.2025 (pakkauksia)]])*Lääkkeet[[#This Row],[Kirjanpitoarvo / pakkaus 1.1.2025
(EUR  ALV 0 %)]]</f>
        <v>0</v>
      </c>
      <c r="P418" s="15"/>
      <c r="Q418" s="12"/>
      <c r="R418" s="12"/>
      <c r="S418" s="12"/>
      <c r="T418" s="13"/>
      <c r="U418" s="39">
        <f>MIN(Lääkkeet[[#This Row],[Velvoite 1.7.2025 (pakkauksia)]],Lääkkeet[[#This Row],[Suurimman alitusluvan mukainen velvoite
1.7.-31.12.2025 (pakkauksia)]],Lääkkeet[[#This Row],[Alin saldo 
1.7.-31.12.2025 (pakkauksia)]])*Lääkkeet[[#This Row],[Kirjanpitoarvo / pakkaus 1.7.2025
(EUR  ALV 0 %)]]</f>
        <v>0</v>
      </c>
      <c r="W418" s="49" t="str" cm="1">
        <f t="array" ref="W418">IFERROR(_xlfn.IFS(Lääkkeet[[#This Row],[Sitoutunut pääoma 
1.1.-30.6.2025 (EUR)]]&gt;0,"Täytetyt",Lääkkeet[[#This Row],[Sitoutunut pääoma 
1.7.-31.12.2025 (EUR)]]&gt;0,"Täytetyt"),"")</f>
        <v/>
      </c>
      <c r="X418" s="49"/>
      <c r="Y418" s="5">
        <f>Hakulomake!$B$29</f>
        <v>0</v>
      </c>
    </row>
    <row r="419" spans="1:25" x14ac:dyDescent="0.25">
      <c r="A419" s="6" t="s">
        <v>59</v>
      </c>
      <c r="B419" s="5">
        <f>Hakulomake!$B$17</f>
        <v>0</v>
      </c>
      <c r="C419" s="61">
        <v>3</v>
      </c>
      <c r="D419" s="5" t="s">
        <v>801</v>
      </c>
      <c r="E419" s="60" t="s">
        <v>824</v>
      </c>
      <c r="F419" s="5" t="s">
        <v>803</v>
      </c>
      <c r="G419" s="5" t="s">
        <v>820</v>
      </c>
      <c r="H419" s="5" t="s">
        <v>808</v>
      </c>
      <c r="I419" s="5" t="s">
        <v>806</v>
      </c>
      <c r="J419" s="61">
        <v>100</v>
      </c>
      <c r="N419" s="13"/>
      <c r="O419" s="39">
        <f>MIN(Lääkkeet[[#This Row],[Velvoite 1.1.2025 (pakkauksia)]],Lääkkeet[[#This Row],[Suurimman alitusluvan mukainen velvoite 
1.1.-30.6.2025 (pakkauksia)]],Lääkkeet[[#This Row],[Alin saldo 
1.1.-30.6.2025 (pakkauksia)]])*Lääkkeet[[#This Row],[Kirjanpitoarvo / pakkaus 1.1.2025
(EUR  ALV 0 %)]]</f>
        <v>0</v>
      </c>
      <c r="P419" s="15"/>
      <c r="Q419" s="12"/>
      <c r="R419" s="12"/>
      <c r="S419" s="12"/>
      <c r="T419" s="13"/>
      <c r="U419" s="39">
        <f>MIN(Lääkkeet[[#This Row],[Velvoite 1.7.2025 (pakkauksia)]],Lääkkeet[[#This Row],[Suurimman alitusluvan mukainen velvoite
1.7.-31.12.2025 (pakkauksia)]],Lääkkeet[[#This Row],[Alin saldo 
1.7.-31.12.2025 (pakkauksia)]])*Lääkkeet[[#This Row],[Kirjanpitoarvo / pakkaus 1.7.2025
(EUR  ALV 0 %)]]</f>
        <v>0</v>
      </c>
      <c r="W419" s="49" t="str" cm="1">
        <f t="array" ref="W419">IFERROR(_xlfn.IFS(Lääkkeet[[#This Row],[Sitoutunut pääoma 
1.1.-30.6.2025 (EUR)]]&gt;0,"Täytetyt",Lääkkeet[[#This Row],[Sitoutunut pääoma 
1.7.-31.12.2025 (EUR)]]&gt;0,"Täytetyt"),"")</f>
        <v/>
      </c>
      <c r="X419" s="49"/>
      <c r="Y419" s="5">
        <f>Hakulomake!$B$29</f>
        <v>0</v>
      </c>
    </row>
    <row r="420" spans="1:25" x14ac:dyDescent="0.25">
      <c r="A420" s="6" t="s">
        <v>59</v>
      </c>
      <c r="B420" s="5">
        <f>Hakulomake!$B$17</f>
        <v>0</v>
      </c>
      <c r="C420" s="61">
        <v>3</v>
      </c>
      <c r="D420" s="5" t="s">
        <v>825</v>
      </c>
      <c r="E420" s="60" t="s">
        <v>826</v>
      </c>
      <c r="F420" s="5" t="s">
        <v>827</v>
      </c>
      <c r="G420" s="5" t="s">
        <v>828</v>
      </c>
      <c r="H420" s="5" t="s">
        <v>829</v>
      </c>
      <c r="I420" s="5" t="s">
        <v>394</v>
      </c>
      <c r="J420" s="61" t="s">
        <v>395</v>
      </c>
      <c r="N420" s="13"/>
      <c r="O420" s="39">
        <f>MIN(Lääkkeet[[#This Row],[Velvoite 1.1.2025 (pakkauksia)]],Lääkkeet[[#This Row],[Suurimman alitusluvan mukainen velvoite 
1.1.-30.6.2025 (pakkauksia)]],Lääkkeet[[#This Row],[Alin saldo 
1.1.-30.6.2025 (pakkauksia)]])*Lääkkeet[[#This Row],[Kirjanpitoarvo / pakkaus 1.1.2025
(EUR  ALV 0 %)]]</f>
        <v>0</v>
      </c>
      <c r="P420" s="15"/>
      <c r="Q420" s="12"/>
      <c r="R420" s="12"/>
      <c r="S420" s="12"/>
      <c r="T420" s="13"/>
      <c r="U420" s="39">
        <f>MIN(Lääkkeet[[#This Row],[Velvoite 1.7.2025 (pakkauksia)]],Lääkkeet[[#This Row],[Suurimman alitusluvan mukainen velvoite
1.7.-31.12.2025 (pakkauksia)]],Lääkkeet[[#This Row],[Alin saldo 
1.7.-31.12.2025 (pakkauksia)]])*Lääkkeet[[#This Row],[Kirjanpitoarvo / pakkaus 1.7.2025
(EUR  ALV 0 %)]]</f>
        <v>0</v>
      </c>
      <c r="W420" s="49" t="str" cm="1">
        <f t="array" ref="W420">IFERROR(_xlfn.IFS(Lääkkeet[[#This Row],[Sitoutunut pääoma 
1.1.-30.6.2025 (EUR)]]&gt;0,"Täytetyt",Lääkkeet[[#This Row],[Sitoutunut pääoma 
1.7.-31.12.2025 (EUR)]]&gt;0,"Täytetyt"),"")</f>
        <v/>
      </c>
      <c r="X420" s="49"/>
      <c r="Y420" s="5">
        <f>Hakulomake!$B$29</f>
        <v>0</v>
      </c>
    </row>
    <row r="421" spans="1:25" x14ac:dyDescent="0.25">
      <c r="A421" s="6" t="s">
        <v>59</v>
      </c>
      <c r="B421" s="5">
        <f>Hakulomake!$B$17</f>
        <v>0</v>
      </c>
      <c r="C421" s="61">
        <v>3</v>
      </c>
      <c r="D421" s="5" t="s">
        <v>801</v>
      </c>
      <c r="E421" s="60" t="s">
        <v>830</v>
      </c>
      <c r="F421" s="5" t="s">
        <v>803</v>
      </c>
      <c r="G421" s="5" t="s">
        <v>820</v>
      </c>
      <c r="H421" s="5" t="s">
        <v>810</v>
      </c>
      <c r="I421" s="5" t="s">
        <v>806</v>
      </c>
      <c r="J421" s="61">
        <v>250</v>
      </c>
      <c r="N421" s="13"/>
      <c r="O421" s="39">
        <f>MIN(Lääkkeet[[#This Row],[Velvoite 1.1.2025 (pakkauksia)]],Lääkkeet[[#This Row],[Suurimman alitusluvan mukainen velvoite 
1.1.-30.6.2025 (pakkauksia)]],Lääkkeet[[#This Row],[Alin saldo 
1.1.-30.6.2025 (pakkauksia)]])*Lääkkeet[[#This Row],[Kirjanpitoarvo / pakkaus 1.1.2025
(EUR  ALV 0 %)]]</f>
        <v>0</v>
      </c>
      <c r="P421" s="15"/>
      <c r="Q421" s="12"/>
      <c r="R421" s="12"/>
      <c r="S421" s="12"/>
      <c r="T421" s="13"/>
      <c r="U421" s="39">
        <f>MIN(Lääkkeet[[#This Row],[Velvoite 1.7.2025 (pakkauksia)]],Lääkkeet[[#This Row],[Suurimman alitusluvan mukainen velvoite
1.7.-31.12.2025 (pakkauksia)]],Lääkkeet[[#This Row],[Alin saldo 
1.7.-31.12.2025 (pakkauksia)]])*Lääkkeet[[#This Row],[Kirjanpitoarvo / pakkaus 1.7.2025
(EUR  ALV 0 %)]]</f>
        <v>0</v>
      </c>
      <c r="W421" s="49" t="str" cm="1">
        <f t="array" ref="W421">IFERROR(_xlfn.IFS(Lääkkeet[[#This Row],[Sitoutunut pääoma 
1.1.-30.6.2025 (EUR)]]&gt;0,"Täytetyt",Lääkkeet[[#This Row],[Sitoutunut pääoma 
1.7.-31.12.2025 (EUR)]]&gt;0,"Täytetyt"),"")</f>
        <v/>
      </c>
      <c r="X421" s="49"/>
      <c r="Y421" s="5">
        <f>Hakulomake!$B$29</f>
        <v>0</v>
      </c>
    </row>
    <row r="422" spans="1:25" x14ac:dyDescent="0.25">
      <c r="A422" s="6" t="s">
        <v>59</v>
      </c>
      <c r="B422" s="5">
        <f>Hakulomake!$B$17</f>
        <v>0</v>
      </c>
      <c r="C422" s="61">
        <v>3</v>
      </c>
      <c r="D422" s="5" t="s">
        <v>801</v>
      </c>
      <c r="E422" s="60" t="s">
        <v>831</v>
      </c>
      <c r="F422" s="5" t="s">
        <v>803</v>
      </c>
      <c r="G422" s="5" t="s">
        <v>804</v>
      </c>
      <c r="H422" s="5" t="s">
        <v>805</v>
      </c>
      <c r="I422" s="5" t="s">
        <v>806</v>
      </c>
      <c r="J422" s="61">
        <v>250</v>
      </c>
      <c r="N422" s="13"/>
      <c r="O422" s="39">
        <f>MIN(Lääkkeet[[#This Row],[Velvoite 1.1.2025 (pakkauksia)]],Lääkkeet[[#This Row],[Suurimman alitusluvan mukainen velvoite 
1.1.-30.6.2025 (pakkauksia)]],Lääkkeet[[#This Row],[Alin saldo 
1.1.-30.6.2025 (pakkauksia)]])*Lääkkeet[[#This Row],[Kirjanpitoarvo / pakkaus 1.1.2025
(EUR  ALV 0 %)]]</f>
        <v>0</v>
      </c>
      <c r="P422" s="15"/>
      <c r="Q422" s="12"/>
      <c r="R422" s="12"/>
      <c r="S422" s="12"/>
      <c r="T422" s="13"/>
      <c r="U422" s="39">
        <f>MIN(Lääkkeet[[#This Row],[Velvoite 1.7.2025 (pakkauksia)]],Lääkkeet[[#This Row],[Suurimman alitusluvan mukainen velvoite
1.7.-31.12.2025 (pakkauksia)]],Lääkkeet[[#This Row],[Alin saldo 
1.7.-31.12.2025 (pakkauksia)]])*Lääkkeet[[#This Row],[Kirjanpitoarvo / pakkaus 1.7.2025
(EUR  ALV 0 %)]]</f>
        <v>0</v>
      </c>
      <c r="W422" s="49" t="str" cm="1">
        <f t="array" ref="W422">IFERROR(_xlfn.IFS(Lääkkeet[[#This Row],[Sitoutunut pääoma 
1.1.-30.6.2025 (EUR)]]&gt;0,"Täytetyt",Lääkkeet[[#This Row],[Sitoutunut pääoma 
1.7.-31.12.2025 (EUR)]]&gt;0,"Täytetyt"),"")</f>
        <v/>
      </c>
      <c r="X422" s="49"/>
      <c r="Y422" s="5">
        <f>Hakulomake!$B$29</f>
        <v>0</v>
      </c>
    </row>
    <row r="423" spans="1:25" x14ac:dyDescent="0.25">
      <c r="A423" s="6" t="s">
        <v>59</v>
      </c>
      <c r="B423" s="5">
        <f>Hakulomake!$B$17</f>
        <v>0</v>
      </c>
      <c r="C423" s="61">
        <v>3</v>
      </c>
      <c r="D423" s="5" t="s">
        <v>832</v>
      </c>
      <c r="E423" s="60" t="s">
        <v>833</v>
      </c>
      <c r="F423" s="5" t="s">
        <v>834</v>
      </c>
      <c r="G423" s="5" t="s">
        <v>835</v>
      </c>
      <c r="H423" s="5" t="s">
        <v>836</v>
      </c>
      <c r="I423" s="5" t="s">
        <v>133</v>
      </c>
      <c r="J423" s="61">
        <v>100</v>
      </c>
      <c r="N423" s="13"/>
      <c r="O423" s="39">
        <f>MIN(Lääkkeet[[#This Row],[Velvoite 1.1.2025 (pakkauksia)]],Lääkkeet[[#This Row],[Suurimman alitusluvan mukainen velvoite 
1.1.-30.6.2025 (pakkauksia)]],Lääkkeet[[#This Row],[Alin saldo 
1.1.-30.6.2025 (pakkauksia)]])*Lääkkeet[[#This Row],[Kirjanpitoarvo / pakkaus 1.1.2025
(EUR  ALV 0 %)]]</f>
        <v>0</v>
      </c>
      <c r="P423" s="15"/>
      <c r="Q423" s="12"/>
      <c r="R423" s="12"/>
      <c r="S423" s="12"/>
      <c r="T423" s="13"/>
      <c r="U423" s="39">
        <f>MIN(Lääkkeet[[#This Row],[Velvoite 1.7.2025 (pakkauksia)]],Lääkkeet[[#This Row],[Suurimman alitusluvan mukainen velvoite
1.7.-31.12.2025 (pakkauksia)]],Lääkkeet[[#This Row],[Alin saldo 
1.7.-31.12.2025 (pakkauksia)]])*Lääkkeet[[#This Row],[Kirjanpitoarvo / pakkaus 1.7.2025
(EUR  ALV 0 %)]]</f>
        <v>0</v>
      </c>
      <c r="W423" s="49" t="str" cm="1">
        <f t="array" ref="W423">IFERROR(_xlfn.IFS(Lääkkeet[[#This Row],[Sitoutunut pääoma 
1.1.-30.6.2025 (EUR)]]&gt;0,"Täytetyt",Lääkkeet[[#This Row],[Sitoutunut pääoma 
1.7.-31.12.2025 (EUR)]]&gt;0,"Täytetyt"),"")</f>
        <v/>
      </c>
      <c r="X423" s="49"/>
      <c r="Y423" s="5">
        <f>Hakulomake!$B$29</f>
        <v>0</v>
      </c>
    </row>
    <row r="424" spans="1:25" x14ac:dyDescent="0.25">
      <c r="A424" s="6" t="s">
        <v>59</v>
      </c>
      <c r="B424" s="5">
        <f>Hakulomake!$B$17</f>
        <v>0</v>
      </c>
      <c r="C424" s="61">
        <v>3</v>
      </c>
      <c r="D424" s="5" t="s">
        <v>801</v>
      </c>
      <c r="E424" s="60" t="s">
        <v>837</v>
      </c>
      <c r="F424" s="5" t="s">
        <v>803</v>
      </c>
      <c r="G424" s="5" t="s">
        <v>838</v>
      </c>
      <c r="H424" s="5" t="s">
        <v>812</v>
      </c>
      <c r="I424" s="5" t="s">
        <v>806</v>
      </c>
      <c r="J424" s="61">
        <v>30</v>
      </c>
      <c r="N424" s="13"/>
      <c r="O424" s="39">
        <f>MIN(Lääkkeet[[#This Row],[Velvoite 1.1.2025 (pakkauksia)]],Lääkkeet[[#This Row],[Suurimman alitusluvan mukainen velvoite 
1.1.-30.6.2025 (pakkauksia)]],Lääkkeet[[#This Row],[Alin saldo 
1.1.-30.6.2025 (pakkauksia)]])*Lääkkeet[[#This Row],[Kirjanpitoarvo / pakkaus 1.1.2025
(EUR  ALV 0 %)]]</f>
        <v>0</v>
      </c>
      <c r="P424" s="15"/>
      <c r="Q424" s="12"/>
      <c r="R424" s="12"/>
      <c r="S424" s="12"/>
      <c r="T424" s="13"/>
      <c r="U424" s="39">
        <f>MIN(Lääkkeet[[#This Row],[Velvoite 1.7.2025 (pakkauksia)]],Lääkkeet[[#This Row],[Suurimman alitusluvan mukainen velvoite
1.7.-31.12.2025 (pakkauksia)]],Lääkkeet[[#This Row],[Alin saldo 
1.7.-31.12.2025 (pakkauksia)]])*Lääkkeet[[#This Row],[Kirjanpitoarvo / pakkaus 1.7.2025
(EUR  ALV 0 %)]]</f>
        <v>0</v>
      </c>
      <c r="W424" s="49" t="str" cm="1">
        <f t="array" ref="W424">IFERROR(_xlfn.IFS(Lääkkeet[[#This Row],[Sitoutunut pääoma 
1.1.-30.6.2025 (EUR)]]&gt;0,"Täytetyt",Lääkkeet[[#This Row],[Sitoutunut pääoma 
1.7.-31.12.2025 (EUR)]]&gt;0,"Täytetyt"),"")</f>
        <v/>
      </c>
      <c r="X424" s="49"/>
      <c r="Y424" s="5">
        <f>Hakulomake!$B$29</f>
        <v>0</v>
      </c>
    </row>
    <row r="425" spans="1:25" x14ac:dyDescent="0.25">
      <c r="A425" s="6" t="s">
        <v>59</v>
      </c>
      <c r="B425" s="5">
        <f>Hakulomake!$B$17</f>
        <v>0</v>
      </c>
      <c r="C425" s="61">
        <v>3</v>
      </c>
      <c r="D425" s="5" t="s">
        <v>832</v>
      </c>
      <c r="E425" s="60" t="s">
        <v>839</v>
      </c>
      <c r="F425" s="5" t="s">
        <v>834</v>
      </c>
      <c r="G425" s="5" t="s">
        <v>840</v>
      </c>
      <c r="H425" s="5" t="s">
        <v>793</v>
      </c>
      <c r="I425" s="5" t="s">
        <v>133</v>
      </c>
      <c r="J425" s="61">
        <v>100</v>
      </c>
      <c r="N425" s="13"/>
      <c r="O425" s="39">
        <f>MIN(Lääkkeet[[#This Row],[Velvoite 1.1.2025 (pakkauksia)]],Lääkkeet[[#This Row],[Suurimman alitusluvan mukainen velvoite 
1.1.-30.6.2025 (pakkauksia)]],Lääkkeet[[#This Row],[Alin saldo 
1.1.-30.6.2025 (pakkauksia)]])*Lääkkeet[[#This Row],[Kirjanpitoarvo / pakkaus 1.1.2025
(EUR  ALV 0 %)]]</f>
        <v>0</v>
      </c>
      <c r="P425" s="15"/>
      <c r="Q425" s="12"/>
      <c r="R425" s="12"/>
      <c r="S425" s="12"/>
      <c r="T425" s="13"/>
      <c r="U425" s="39">
        <f>MIN(Lääkkeet[[#This Row],[Velvoite 1.7.2025 (pakkauksia)]],Lääkkeet[[#This Row],[Suurimman alitusluvan mukainen velvoite
1.7.-31.12.2025 (pakkauksia)]],Lääkkeet[[#This Row],[Alin saldo 
1.7.-31.12.2025 (pakkauksia)]])*Lääkkeet[[#This Row],[Kirjanpitoarvo / pakkaus 1.7.2025
(EUR  ALV 0 %)]]</f>
        <v>0</v>
      </c>
      <c r="W425" s="49" t="str" cm="1">
        <f t="array" ref="W425">IFERROR(_xlfn.IFS(Lääkkeet[[#This Row],[Sitoutunut pääoma 
1.1.-30.6.2025 (EUR)]]&gt;0,"Täytetyt",Lääkkeet[[#This Row],[Sitoutunut pääoma 
1.7.-31.12.2025 (EUR)]]&gt;0,"Täytetyt"),"")</f>
        <v/>
      </c>
      <c r="X425" s="49"/>
      <c r="Y425" s="5">
        <f>Hakulomake!$B$29</f>
        <v>0</v>
      </c>
    </row>
    <row r="426" spans="1:25" x14ac:dyDescent="0.25">
      <c r="A426" s="6" t="s">
        <v>59</v>
      </c>
      <c r="B426" s="5">
        <f>Hakulomake!$B$17</f>
        <v>0</v>
      </c>
      <c r="C426" s="61">
        <v>3</v>
      </c>
      <c r="D426" s="5" t="s">
        <v>832</v>
      </c>
      <c r="E426" s="60" t="s">
        <v>841</v>
      </c>
      <c r="F426" s="5" t="s">
        <v>834</v>
      </c>
      <c r="G426" s="5" t="s">
        <v>840</v>
      </c>
      <c r="H426" s="5" t="s">
        <v>836</v>
      </c>
      <c r="I426" s="5" t="s">
        <v>133</v>
      </c>
      <c r="J426" s="61">
        <v>100</v>
      </c>
      <c r="N426" s="13"/>
      <c r="O426" s="39">
        <f>MIN(Lääkkeet[[#This Row],[Velvoite 1.1.2025 (pakkauksia)]],Lääkkeet[[#This Row],[Suurimman alitusluvan mukainen velvoite 
1.1.-30.6.2025 (pakkauksia)]],Lääkkeet[[#This Row],[Alin saldo 
1.1.-30.6.2025 (pakkauksia)]])*Lääkkeet[[#This Row],[Kirjanpitoarvo / pakkaus 1.1.2025
(EUR  ALV 0 %)]]</f>
        <v>0</v>
      </c>
      <c r="P426" s="15"/>
      <c r="Q426" s="12"/>
      <c r="R426" s="12"/>
      <c r="S426" s="12"/>
      <c r="T426" s="13"/>
      <c r="U426" s="39">
        <f>MIN(Lääkkeet[[#This Row],[Velvoite 1.7.2025 (pakkauksia)]],Lääkkeet[[#This Row],[Suurimman alitusluvan mukainen velvoite
1.7.-31.12.2025 (pakkauksia)]],Lääkkeet[[#This Row],[Alin saldo 
1.7.-31.12.2025 (pakkauksia)]])*Lääkkeet[[#This Row],[Kirjanpitoarvo / pakkaus 1.7.2025
(EUR  ALV 0 %)]]</f>
        <v>0</v>
      </c>
      <c r="W426" s="49" t="str" cm="1">
        <f t="array" ref="W426">IFERROR(_xlfn.IFS(Lääkkeet[[#This Row],[Sitoutunut pääoma 
1.1.-30.6.2025 (EUR)]]&gt;0,"Täytetyt",Lääkkeet[[#This Row],[Sitoutunut pääoma 
1.7.-31.12.2025 (EUR)]]&gt;0,"Täytetyt"),"")</f>
        <v/>
      </c>
      <c r="X426" s="49"/>
      <c r="Y426" s="5">
        <f>Hakulomake!$B$29</f>
        <v>0</v>
      </c>
    </row>
    <row r="427" spans="1:25" x14ac:dyDescent="0.25">
      <c r="A427" s="6" t="s">
        <v>59</v>
      </c>
      <c r="B427" s="5">
        <f>Hakulomake!$B$17</f>
        <v>0</v>
      </c>
      <c r="C427" s="61">
        <v>3</v>
      </c>
      <c r="D427" s="5" t="s">
        <v>801</v>
      </c>
      <c r="E427" s="60" t="s">
        <v>842</v>
      </c>
      <c r="F427" s="5" t="s">
        <v>803</v>
      </c>
      <c r="G427" s="5" t="s">
        <v>843</v>
      </c>
      <c r="H427" s="5" t="s">
        <v>805</v>
      </c>
      <c r="I427" s="5" t="s">
        <v>806</v>
      </c>
      <c r="J427" s="61">
        <v>100</v>
      </c>
      <c r="N427" s="13"/>
      <c r="O427" s="39">
        <f>MIN(Lääkkeet[[#This Row],[Velvoite 1.1.2025 (pakkauksia)]],Lääkkeet[[#This Row],[Suurimman alitusluvan mukainen velvoite 
1.1.-30.6.2025 (pakkauksia)]],Lääkkeet[[#This Row],[Alin saldo 
1.1.-30.6.2025 (pakkauksia)]])*Lääkkeet[[#This Row],[Kirjanpitoarvo / pakkaus 1.1.2025
(EUR  ALV 0 %)]]</f>
        <v>0</v>
      </c>
      <c r="P427" s="15"/>
      <c r="Q427" s="12"/>
      <c r="R427" s="12"/>
      <c r="S427" s="12"/>
      <c r="T427" s="13"/>
      <c r="U427" s="39">
        <f>MIN(Lääkkeet[[#This Row],[Velvoite 1.7.2025 (pakkauksia)]],Lääkkeet[[#This Row],[Suurimman alitusluvan mukainen velvoite
1.7.-31.12.2025 (pakkauksia)]],Lääkkeet[[#This Row],[Alin saldo 
1.7.-31.12.2025 (pakkauksia)]])*Lääkkeet[[#This Row],[Kirjanpitoarvo / pakkaus 1.7.2025
(EUR  ALV 0 %)]]</f>
        <v>0</v>
      </c>
      <c r="W427" s="49" t="str" cm="1">
        <f t="array" ref="W427">IFERROR(_xlfn.IFS(Lääkkeet[[#This Row],[Sitoutunut pääoma 
1.1.-30.6.2025 (EUR)]]&gt;0,"Täytetyt",Lääkkeet[[#This Row],[Sitoutunut pääoma 
1.7.-31.12.2025 (EUR)]]&gt;0,"Täytetyt"),"")</f>
        <v/>
      </c>
      <c r="X427" s="49"/>
      <c r="Y427" s="5">
        <f>Hakulomake!$B$29</f>
        <v>0</v>
      </c>
    </row>
    <row r="428" spans="1:25" x14ac:dyDescent="0.25">
      <c r="A428" s="6" t="s">
        <v>59</v>
      </c>
      <c r="B428" s="5">
        <f>Hakulomake!$B$17</f>
        <v>0</v>
      </c>
      <c r="C428" s="61">
        <v>3</v>
      </c>
      <c r="D428" s="5" t="s">
        <v>801</v>
      </c>
      <c r="E428" s="60" t="s">
        <v>844</v>
      </c>
      <c r="F428" s="5" t="s">
        <v>803</v>
      </c>
      <c r="G428" s="5" t="s">
        <v>843</v>
      </c>
      <c r="H428" s="5" t="s">
        <v>812</v>
      </c>
      <c r="I428" s="5" t="s">
        <v>806</v>
      </c>
      <c r="J428" s="61">
        <v>30</v>
      </c>
      <c r="N428" s="13"/>
      <c r="O428" s="39">
        <f>MIN(Lääkkeet[[#This Row],[Velvoite 1.1.2025 (pakkauksia)]],Lääkkeet[[#This Row],[Suurimman alitusluvan mukainen velvoite 
1.1.-30.6.2025 (pakkauksia)]],Lääkkeet[[#This Row],[Alin saldo 
1.1.-30.6.2025 (pakkauksia)]])*Lääkkeet[[#This Row],[Kirjanpitoarvo / pakkaus 1.1.2025
(EUR  ALV 0 %)]]</f>
        <v>0</v>
      </c>
      <c r="P428" s="15"/>
      <c r="Q428" s="12"/>
      <c r="R428" s="12"/>
      <c r="S428" s="12"/>
      <c r="T428" s="13"/>
      <c r="U428" s="39">
        <f>MIN(Lääkkeet[[#This Row],[Velvoite 1.7.2025 (pakkauksia)]],Lääkkeet[[#This Row],[Suurimman alitusluvan mukainen velvoite
1.7.-31.12.2025 (pakkauksia)]],Lääkkeet[[#This Row],[Alin saldo 
1.7.-31.12.2025 (pakkauksia)]])*Lääkkeet[[#This Row],[Kirjanpitoarvo / pakkaus 1.7.2025
(EUR  ALV 0 %)]]</f>
        <v>0</v>
      </c>
      <c r="W428" s="49" t="str" cm="1">
        <f t="array" ref="W428">IFERROR(_xlfn.IFS(Lääkkeet[[#This Row],[Sitoutunut pääoma 
1.1.-30.6.2025 (EUR)]]&gt;0,"Täytetyt",Lääkkeet[[#This Row],[Sitoutunut pääoma 
1.7.-31.12.2025 (EUR)]]&gt;0,"Täytetyt"),"")</f>
        <v/>
      </c>
      <c r="X428" s="49"/>
      <c r="Y428" s="5">
        <f>Hakulomake!$B$29</f>
        <v>0</v>
      </c>
    </row>
    <row r="429" spans="1:25" x14ac:dyDescent="0.25">
      <c r="A429" s="6" t="s">
        <v>59</v>
      </c>
      <c r="B429" s="5">
        <f>Hakulomake!$B$17</f>
        <v>0</v>
      </c>
      <c r="C429" s="61">
        <v>3</v>
      </c>
      <c r="D429" s="5" t="s">
        <v>801</v>
      </c>
      <c r="E429" s="60" t="s">
        <v>845</v>
      </c>
      <c r="F429" s="5" t="s">
        <v>803</v>
      </c>
      <c r="G429" s="5" t="s">
        <v>843</v>
      </c>
      <c r="H429" s="5" t="s">
        <v>812</v>
      </c>
      <c r="I429" s="5" t="s">
        <v>806</v>
      </c>
      <c r="J429" s="61">
        <v>100</v>
      </c>
      <c r="N429" s="13"/>
      <c r="O429" s="39">
        <f>MIN(Lääkkeet[[#This Row],[Velvoite 1.1.2025 (pakkauksia)]],Lääkkeet[[#This Row],[Suurimman alitusluvan mukainen velvoite 
1.1.-30.6.2025 (pakkauksia)]],Lääkkeet[[#This Row],[Alin saldo 
1.1.-30.6.2025 (pakkauksia)]])*Lääkkeet[[#This Row],[Kirjanpitoarvo / pakkaus 1.1.2025
(EUR  ALV 0 %)]]</f>
        <v>0</v>
      </c>
      <c r="P429" s="15"/>
      <c r="Q429" s="12"/>
      <c r="R429" s="12"/>
      <c r="S429" s="12"/>
      <c r="T429" s="13"/>
      <c r="U429" s="39">
        <f>MIN(Lääkkeet[[#This Row],[Velvoite 1.7.2025 (pakkauksia)]],Lääkkeet[[#This Row],[Suurimman alitusluvan mukainen velvoite
1.7.-31.12.2025 (pakkauksia)]],Lääkkeet[[#This Row],[Alin saldo 
1.7.-31.12.2025 (pakkauksia)]])*Lääkkeet[[#This Row],[Kirjanpitoarvo / pakkaus 1.7.2025
(EUR  ALV 0 %)]]</f>
        <v>0</v>
      </c>
      <c r="W429" s="49" t="str" cm="1">
        <f t="array" ref="W429">IFERROR(_xlfn.IFS(Lääkkeet[[#This Row],[Sitoutunut pääoma 
1.1.-30.6.2025 (EUR)]]&gt;0,"Täytetyt",Lääkkeet[[#This Row],[Sitoutunut pääoma 
1.7.-31.12.2025 (EUR)]]&gt;0,"Täytetyt"),"")</f>
        <v/>
      </c>
      <c r="X429" s="49"/>
      <c r="Y429" s="5">
        <f>Hakulomake!$B$29</f>
        <v>0</v>
      </c>
    </row>
    <row r="430" spans="1:25" x14ac:dyDescent="0.25">
      <c r="A430" s="6" t="s">
        <v>59</v>
      </c>
      <c r="B430" s="5">
        <f>Hakulomake!$B$17</f>
        <v>0</v>
      </c>
      <c r="C430" s="61">
        <v>3</v>
      </c>
      <c r="D430" s="5" t="s">
        <v>801</v>
      </c>
      <c r="E430" s="60" t="s">
        <v>846</v>
      </c>
      <c r="F430" s="5" t="s">
        <v>803</v>
      </c>
      <c r="G430" s="5" t="s">
        <v>843</v>
      </c>
      <c r="H430" s="5" t="s">
        <v>810</v>
      </c>
      <c r="I430" s="5" t="s">
        <v>806</v>
      </c>
      <c r="J430" s="61">
        <v>30</v>
      </c>
      <c r="N430" s="13"/>
      <c r="O430" s="39">
        <f>MIN(Lääkkeet[[#This Row],[Velvoite 1.1.2025 (pakkauksia)]],Lääkkeet[[#This Row],[Suurimman alitusluvan mukainen velvoite 
1.1.-30.6.2025 (pakkauksia)]],Lääkkeet[[#This Row],[Alin saldo 
1.1.-30.6.2025 (pakkauksia)]])*Lääkkeet[[#This Row],[Kirjanpitoarvo / pakkaus 1.1.2025
(EUR  ALV 0 %)]]</f>
        <v>0</v>
      </c>
      <c r="P430" s="15"/>
      <c r="Q430" s="12"/>
      <c r="R430" s="12"/>
      <c r="S430" s="12"/>
      <c r="T430" s="13"/>
      <c r="U430" s="39">
        <f>MIN(Lääkkeet[[#This Row],[Velvoite 1.7.2025 (pakkauksia)]],Lääkkeet[[#This Row],[Suurimman alitusluvan mukainen velvoite
1.7.-31.12.2025 (pakkauksia)]],Lääkkeet[[#This Row],[Alin saldo 
1.7.-31.12.2025 (pakkauksia)]])*Lääkkeet[[#This Row],[Kirjanpitoarvo / pakkaus 1.7.2025
(EUR  ALV 0 %)]]</f>
        <v>0</v>
      </c>
      <c r="W430" s="49" t="str" cm="1">
        <f t="array" ref="W430">IFERROR(_xlfn.IFS(Lääkkeet[[#This Row],[Sitoutunut pääoma 
1.1.-30.6.2025 (EUR)]]&gt;0,"Täytetyt",Lääkkeet[[#This Row],[Sitoutunut pääoma 
1.7.-31.12.2025 (EUR)]]&gt;0,"Täytetyt"),"")</f>
        <v/>
      </c>
      <c r="X430" s="49"/>
      <c r="Y430" s="5">
        <f>Hakulomake!$B$29</f>
        <v>0</v>
      </c>
    </row>
    <row r="431" spans="1:25" x14ac:dyDescent="0.25">
      <c r="A431" s="6" t="s">
        <v>59</v>
      </c>
      <c r="B431" s="5">
        <f>Hakulomake!$B$17</f>
        <v>0</v>
      </c>
      <c r="C431" s="61">
        <v>3</v>
      </c>
      <c r="D431" s="5" t="s">
        <v>801</v>
      </c>
      <c r="E431" s="60" t="s">
        <v>847</v>
      </c>
      <c r="F431" s="5" t="s">
        <v>803</v>
      </c>
      <c r="G431" s="5" t="s">
        <v>843</v>
      </c>
      <c r="H431" s="5" t="s">
        <v>810</v>
      </c>
      <c r="I431" s="5" t="s">
        <v>806</v>
      </c>
      <c r="J431" s="61">
        <v>100</v>
      </c>
      <c r="N431" s="13"/>
      <c r="O431" s="39">
        <f>MIN(Lääkkeet[[#This Row],[Velvoite 1.1.2025 (pakkauksia)]],Lääkkeet[[#This Row],[Suurimman alitusluvan mukainen velvoite 
1.1.-30.6.2025 (pakkauksia)]],Lääkkeet[[#This Row],[Alin saldo 
1.1.-30.6.2025 (pakkauksia)]])*Lääkkeet[[#This Row],[Kirjanpitoarvo / pakkaus 1.1.2025
(EUR  ALV 0 %)]]</f>
        <v>0</v>
      </c>
      <c r="P431" s="15"/>
      <c r="Q431" s="12"/>
      <c r="R431" s="12"/>
      <c r="S431" s="12"/>
      <c r="T431" s="13"/>
      <c r="U431" s="39">
        <f>MIN(Lääkkeet[[#This Row],[Velvoite 1.7.2025 (pakkauksia)]],Lääkkeet[[#This Row],[Suurimman alitusluvan mukainen velvoite
1.7.-31.12.2025 (pakkauksia)]],Lääkkeet[[#This Row],[Alin saldo 
1.7.-31.12.2025 (pakkauksia)]])*Lääkkeet[[#This Row],[Kirjanpitoarvo / pakkaus 1.7.2025
(EUR  ALV 0 %)]]</f>
        <v>0</v>
      </c>
      <c r="W431" s="49" t="str" cm="1">
        <f t="array" ref="W431">IFERROR(_xlfn.IFS(Lääkkeet[[#This Row],[Sitoutunut pääoma 
1.1.-30.6.2025 (EUR)]]&gt;0,"Täytetyt",Lääkkeet[[#This Row],[Sitoutunut pääoma 
1.7.-31.12.2025 (EUR)]]&gt;0,"Täytetyt"),"")</f>
        <v/>
      </c>
      <c r="X431" s="49"/>
      <c r="Y431" s="5">
        <f>Hakulomake!$B$29</f>
        <v>0</v>
      </c>
    </row>
    <row r="432" spans="1:25" x14ac:dyDescent="0.25">
      <c r="A432" s="6" t="s">
        <v>59</v>
      </c>
      <c r="B432" s="5">
        <f>Hakulomake!$B$17</f>
        <v>0</v>
      </c>
      <c r="C432" s="61">
        <v>3</v>
      </c>
      <c r="D432" s="5" t="s">
        <v>801</v>
      </c>
      <c r="E432" s="60" t="s">
        <v>848</v>
      </c>
      <c r="F432" s="5" t="s">
        <v>803</v>
      </c>
      <c r="G432" s="5" t="s">
        <v>843</v>
      </c>
      <c r="H432" s="5" t="s">
        <v>808</v>
      </c>
      <c r="I432" s="5" t="s">
        <v>806</v>
      </c>
      <c r="J432" s="61">
        <v>100</v>
      </c>
      <c r="N432" s="13"/>
      <c r="O432" s="39">
        <f>MIN(Lääkkeet[[#This Row],[Velvoite 1.1.2025 (pakkauksia)]],Lääkkeet[[#This Row],[Suurimman alitusluvan mukainen velvoite 
1.1.-30.6.2025 (pakkauksia)]],Lääkkeet[[#This Row],[Alin saldo 
1.1.-30.6.2025 (pakkauksia)]])*Lääkkeet[[#This Row],[Kirjanpitoarvo / pakkaus 1.1.2025
(EUR  ALV 0 %)]]</f>
        <v>0</v>
      </c>
      <c r="P432" s="15"/>
      <c r="Q432" s="12"/>
      <c r="R432" s="12"/>
      <c r="S432" s="12"/>
      <c r="T432" s="13"/>
      <c r="U432" s="39">
        <f>MIN(Lääkkeet[[#This Row],[Velvoite 1.7.2025 (pakkauksia)]],Lääkkeet[[#This Row],[Suurimman alitusluvan mukainen velvoite
1.7.-31.12.2025 (pakkauksia)]],Lääkkeet[[#This Row],[Alin saldo 
1.7.-31.12.2025 (pakkauksia)]])*Lääkkeet[[#This Row],[Kirjanpitoarvo / pakkaus 1.7.2025
(EUR  ALV 0 %)]]</f>
        <v>0</v>
      </c>
      <c r="W432" s="49" t="str" cm="1">
        <f t="array" ref="W432">IFERROR(_xlfn.IFS(Lääkkeet[[#This Row],[Sitoutunut pääoma 
1.1.-30.6.2025 (EUR)]]&gt;0,"Täytetyt",Lääkkeet[[#This Row],[Sitoutunut pääoma 
1.7.-31.12.2025 (EUR)]]&gt;0,"Täytetyt"),"")</f>
        <v/>
      </c>
      <c r="X432" s="49"/>
      <c r="Y432" s="5">
        <f>Hakulomake!$B$29</f>
        <v>0</v>
      </c>
    </row>
    <row r="433" spans="1:25" x14ac:dyDescent="0.25">
      <c r="A433" s="6" t="s">
        <v>59</v>
      </c>
      <c r="B433" s="5">
        <f>Hakulomake!$B$17</f>
        <v>0</v>
      </c>
      <c r="C433" s="61">
        <v>3</v>
      </c>
      <c r="D433" s="5" t="s">
        <v>849</v>
      </c>
      <c r="E433" s="60" t="s">
        <v>2719</v>
      </c>
      <c r="F433" s="5" t="s">
        <v>850</v>
      </c>
      <c r="G433" s="5" t="s">
        <v>851</v>
      </c>
      <c r="H433" s="5" t="s">
        <v>852</v>
      </c>
      <c r="I433" s="5" t="s">
        <v>853</v>
      </c>
      <c r="J433" s="61">
        <v>100</v>
      </c>
      <c r="N433" s="13"/>
      <c r="O433" s="39">
        <f>MIN(Lääkkeet[[#This Row],[Velvoite 1.1.2025 (pakkauksia)]],Lääkkeet[[#This Row],[Suurimman alitusluvan mukainen velvoite 
1.1.-30.6.2025 (pakkauksia)]],Lääkkeet[[#This Row],[Alin saldo 
1.1.-30.6.2025 (pakkauksia)]])*Lääkkeet[[#This Row],[Kirjanpitoarvo / pakkaus 1.1.2025
(EUR  ALV 0 %)]]</f>
        <v>0</v>
      </c>
      <c r="P433" s="15"/>
      <c r="Q433" s="12"/>
      <c r="R433" s="12"/>
      <c r="S433" s="12"/>
      <c r="T433" s="13"/>
      <c r="U433" s="39">
        <f>MIN(Lääkkeet[[#This Row],[Velvoite 1.7.2025 (pakkauksia)]],Lääkkeet[[#This Row],[Suurimman alitusluvan mukainen velvoite
1.7.-31.12.2025 (pakkauksia)]],Lääkkeet[[#This Row],[Alin saldo 
1.7.-31.12.2025 (pakkauksia)]])*Lääkkeet[[#This Row],[Kirjanpitoarvo / pakkaus 1.7.2025
(EUR  ALV 0 %)]]</f>
        <v>0</v>
      </c>
      <c r="W433" s="49" t="str" cm="1">
        <f t="array" ref="W433">IFERROR(_xlfn.IFS(Lääkkeet[[#This Row],[Sitoutunut pääoma 
1.1.-30.6.2025 (EUR)]]&gt;0,"Täytetyt",Lääkkeet[[#This Row],[Sitoutunut pääoma 
1.7.-31.12.2025 (EUR)]]&gt;0,"Täytetyt"),"")</f>
        <v/>
      </c>
      <c r="X433" s="49"/>
      <c r="Y433" s="5">
        <f>Hakulomake!$B$29</f>
        <v>0</v>
      </c>
    </row>
    <row r="434" spans="1:25" x14ac:dyDescent="0.25">
      <c r="A434" s="6" t="s">
        <v>59</v>
      </c>
      <c r="B434" s="5">
        <f>Hakulomake!$B$17</f>
        <v>0</v>
      </c>
      <c r="C434" s="61">
        <v>3</v>
      </c>
      <c r="D434" s="5" t="s">
        <v>854</v>
      </c>
      <c r="E434" s="60" t="s">
        <v>855</v>
      </c>
      <c r="F434" s="5" t="s">
        <v>856</v>
      </c>
      <c r="G434" s="5" t="s">
        <v>857</v>
      </c>
      <c r="H434" s="5" t="s">
        <v>436</v>
      </c>
      <c r="I434" s="5" t="s">
        <v>193</v>
      </c>
      <c r="J434" s="61" t="s">
        <v>858</v>
      </c>
      <c r="N434" s="13"/>
      <c r="O434" s="39">
        <f>MIN(Lääkkeet[[#This Row],[Velvoite 1.1.2025 (pakkauksia)]],Lääkkeet[[#This Row],[Suurimman alitusluvan mukainen velvoite 
1.1.-30.6.2025 (pakkauksia)]],Lääkkeet[[#This Row],[Alin saldo 
1.1.-30.6.2025 (pakkauksia)]])*Lääkkeet[[#This Row],[Kirjanpitoarvo / pakkaus 1.1.2025
(EUR  ALV 0 %)]]</f>
        <v>0</v>
      </c>
      <c r="P434" s="15"/>
      <c r="Q434" s="12"/>
      <c r="R434" s="12"/>
      <c r="S434" s="12"/>
      <c r="T434" s="13"/>
      <c r="U434" s="39">
        <f>MIN(Lääkkeet[[#This Row],[Velvoite 1.7.2025 (pakkauksia)]],Lääkkeet[[#This Row],[Suurimman alitusluvan mukainen velvoite
1.7.-31.12.2025 (pakkauksia)]],Lääkkeet[[#This Row],[Alin saldo 
1.7.-31.12.2025 (pakkauksia)]])*Lääkkeet[[#This Row],[Kirjanpitoarvo / pakkaus 1.7.2025
(EUR  ALV 0 %)]]</f>
        <v>0</v>
      </c>
      <c r="W434" s="49" t="str" cm="1">
        <f t="array" ref="W434">IFERROR(_xlfn.IFS(Lääkkeet[[#This Row],[Sitoutunut pääoma 
1.1.-30.6.2025 (EUR)]]&gt;0,"Täytetyt",Lääkkeet[[#This Row],[Sitoutunut pääoma 
1.7.-31.12.2025 (EUR)]]&gt;0,"Täytetyt"),"")</f>
        <v/>
      </c>
      <c r="X434" s="49"/>
      <c r="Y434" s="5">
        <f>Hakulomake!$B$29</f>
        <v>0</v>
      </c>
    </row>
    <row r="435" spans="1:25" x14ac:dyDescent="0.25">
      <c r="A435" s="6" t="s">
        <v>59</v>
      </c>
      <c r="B435" s="5">
        <f>Hakulomake!$B$17</f>
        <v>0</v>
      </c>
      <c r="C435" s="61">
        <v>3</v>
      </c>
      <c r="D435" s="5" t="s">
        <v>859</v>
      </c>
      <c r="E435" s="60" t="s">
        <v>860</v>
      </c>
      <c r="F435" s="5" t="s">
        <v>861</v>
      </c>
      <c r="G435" s="5" t="s">
        <v>862</v>
      </c>
      <c r="H435" s="5" t="s">
        <v>863</v>
      </c>
      <c r="I435" s="5" t="s">
        <v>133</v>
      </c>
      <c r="J435" s="61">
        <v>90</v>
      </c>
      <c r="N435" s="13"/>
      <c r="O435" s="39">
        <f>MIN(Lääkkeet[[#This Row],[Velvoite 1.1.2025 (pakkauksia)]],Lääkkeet[[#This Row],[Suurimman alitusluvan mukainen velvoite 
1.1.-30.6.2025 (pakkauksia)]],Lääkkeet[[#This Row],[Alin saldo 
1.1.-30.6.2025 (pakkauksia)]])*Lääkkeet[[#This Row],[Kirjanpitoarvo / pakkaus 1.1.2025
(EUR  ALV 0 %)]]</f>
        <v>0</v>
      </c>
      <c r="P435" s="15"/>
      <c r="Q435" s="12"/>
      <c r="R435" s="12"/>
      <c r="S435" s="12"/>
      <c r="T435" s="13"/>
      <c r="U435" s="39">
        <f>MIN(Lääkkeet[[#This Row],[Velvoite 1.7.2025 (pakkauksia)]],Lääkkeet[[#This Row],[Suurimman alitusluvan mukainen velvoite
1.7.-31.12.2025 (pakkauksia)]],Lääkkeet[[#This Row],[Alin saldo 
1.7.-31.12.2025 (pakkauksia)]])*Lääkkeet[[#This Row],[Kirjanpitoarvo / pakkaus 1.7.2025
(EUR  ALV 0 %)]]</f>
        <v>0</v>
      </c>
      <c r="W435" s="49" t="str" cm="1">
        <f t="array" ref="W435">IFERROR(_xlfn.IFS(Lääkkeet[[#This Row],[Sitoutunut pääoma 
1.1.-30.6.2025 (EUR)]]&gt;0,"Täytetyt",Lääkkeet[[#This Row],[Sitoutunut pääoma 
1.7.-31.12.2025 (EUR)]]&gt;0,"Täytetyt"),"")</f>
        <v/>
      </c>
      <c r="X435" s="49"/>
      <c r="Y435" s="5">
        <f>Hakulomake!$B$29</f>
        <v>0</v>
      </c>
    </row>
    <row r="436" spans="1:25" x14ac:dyDescent="0.25">
      <c r="A436" s="6" t="s">
        <v>59</v>
      </c>
      <c r="B436" s="5">
        <f>Hakulomake!$B$17</f>
        <v>0</v>
      </c>
      <c r="C436" s="61">
        <v>3</v>
      </c>
      <c r="D436" s="5" t="s">
        <v>801</v>
      </c>
      <c r="E436" s="60" t="s">
        <v>864</v>
      </c>
      <c r="F436" s="5" t="s">
        <v>803</v>
      </c>
      <c r="G436" s="5" t="s">
        <v>865</v>
      </c>
      <c r="H436" s="5" t="s">
        <v>812</v>
      </c>
      <c r="I436" s="5" t="s">
        <v>806</v>
      </c>
      <c r="J436" s="61">
        <v>100</v>
      </c>
      <c r="N436" s="13"/>
      <c r="O436" s="39">
        <f>MIN(Lääkkeet[[#This Row],[Velvoite 1.1.2025 (pakkauksia)]],Lääkkeet[[#This Row],[Suurimman alitusluvan mukainen velvoite 
1.1.-30.6.2025 (pakkauksia)]],Lääkkeet[[#This Row],[Alin saldo 
1.1.-30.6.2025 (pakkauksia)]])*Lääkkeet[[#This Row],[Kirjanpitoarvo / pakkaus 1.1.2025
(EUR  ALV 0 %)]]</f>
        <v>0</v>
      </c>
      <c r="P436" s="15"/>
      <c r="Q436" s="12"/>
      <c r="R436" s="12"/>
      <c r="S436" s="12"/>
      <c r="T436" s="13"/>
      <c r="U436" s="39">
        <f>MIN(Lääkkeet[[#This Row],[Velvoite 1.7.2025 (pakkauksia)]],Lääkkeet[[#This Row],[Suurimman alitusluvan mukainen velvoite
1.7.-31.12.2025 (pakkauksia)]],Lääkkeet[[#This Row],[Alin saldo 
1.7.-31.12.2025 (pakkauksia)]])*Lääkkeet[[#This Row],[Kirjanpitoarvo / pakkaus 1.7.2025
(EUR  ALV 0 %)]]</f>
        <v>0</v>
      </c>
      <c r="W436" s="49" t="str" cm="1">
        <f t="array" ref="W436">IFERROR(_xlfn.IFS(Lääkkeet[[#This Row],[Sitoutunut pääoma 
1.1.-30.6.2025 (EUR)]]&gt;0,"Täytetyt",Lääkkeet[[#This Row],[Sitoutunut pääoma 
1.7.-31.12.2025 (EUR)]]&gt;0,"Täytetyt"),"")</f>
        <v/>
      </c>
      <c r="X436" s="49"/>
      <c r="Y436" s="5">
        <f>Hakulomake!$B$29</f>
        <v>0</v>
      </c>
    </row>
    <row r="437" spans="1:25" x14ac:dyDescent="0.25">
      <c r="A437" s="6" t="s">
        <v>59</v>
      </c>
      <c r="B437" s="5">
        <f>Hakulomake!$B$17</f>
        <v>0</v>
      </c>
      <c r="C437" s="61">
        <v>3</v>
      </c>
      <c r="D437" s="5" t="s">
        <v>801</v>
      </c>
      <c r="E437" s="60" t="s">
        <v>866</v>
      </c>
      <c r="F437" s="5" t="s">
        <v>803</v>
      </c>
      <c r="G437" s="5" t="s">
        <v>865</v>
      </c>
      <c r="H437" s="5" t="s">
        <v>810</v>
      </c>
      <c r="I437" s="5" t="s">
        <v>806</v>
      </c>
      <c r="J437" s="61">
        <v>100</v>
      </c>
      <c r="N437" s="13"/>
      <c r="O437" s="39">
        <f>MIN(Lääkkeet[[#This Row],[Velvoite 1.1.2025 (pakkauksia)]],Lääkkeet[[#This Row],[Suurimman alitusluvan mukainen velvoite 
1.1.-30.6.2025 (pakkauksia)]],Lääkkeet[[#This Row],[Alin saldo 
1.1.-30.6.2025 (pakkauksia)]])*Lääkkeet[[#This Row],[Kirjanpitoarvo / pakkaus 1.1.2025
(EUR  ALV 0 %)]]</f>
        <v>0</v>
      </c>
      <c r="P437" s="15"/>
      <c r="Q437" s="12"/>
      <c r="R437" s="12"/>
      <c r="S437" s="12"/>
      <c r="T437" s="13"/>
      <c r="U437" s="39">
        <f>MIN(Lääkkeet[[#This Row],[Velvoite 1.7.2025 (pakkauksia)]],Lääkkeet[[#This Row],[Suurimman alitusluvan mukainen velvoite
1.7.-31.12.2025 (pakkauksia)]],Lääkkeet[[#This Row],[Alin saldo 
1.7.-31.12.2025 (pakkauksia)]])*Lääkkeet[[#This Row],[Kirjanpitoarvo / pakkaus 1.7.2025
(EUR  ALV 0 %)]]</f>
        <v>0</v>
      </c>
      <c r="W437" s="49" t="str" cm="1">
        <f t="array" ref="W437">IFERROR(_xlfn.IFS(Lääkkeet[[#This Row],[Sitoutunut pääoma 
1.1.-30.6.2025 (EUR)]]&gt;0,"Täytetyt",Lääkkeet[[#This Row],[Sitoutunut pääoma 
1.7.-31.12.2025 (EUR)]]&gt;0,"Täytetyt"),"")</f>
        <v/>
      </c>
      <c r="X437" s="49"/>
      <c r="Y437" s="5">
        <f>Hakulomake!$B$29</f>
        <v>0</v>
      </c>
    </row>
    <row r="438" spans="1:25" x14ac:dyDescent="0.25">
      <c r="A438" s="6" t="s">
        <v>59</v>
      </c>
      <c r="B438" s="5">
        <f>Hakulomake!$B$17</f>
        <v>0</v>
      </c>
      <c r="C438" s="61">
        <v>3</v>
      </c>
      <c r="D438" s="5" t="s">
        <v>801</v>
      </c>
      <c r="E438" s="60" t="s">
        <v>867</v>
      </c>
      <c r="F438" s="5" t="s">
        <v>803</v>
      </c>
      <c r="G438" s="5" t="s">
        <v>865</v>
      </c>
      <c r="H438" s="5" t="s">
        <v>808</v>
      </c>
      <c r="I438" s="5" t="s">
        <v>806</v>
      </c>
      <c r="J438" s="61">
        <v>100</v>
      </c>
      <c r="N438" s="13"/>
      <c r="O438" s="39">
        <f>MIN(Lääkkeet[[#This Row],[Velvoite 1.1.2025 (pakkauksia)]],Lääkkeet[[#This Row],[Suurimman alitusluvan mukainen velvoite 
1.1.-30.6.2025 (pakkauksia)]],Lääkkeet[[#This Row],[Alin saldo 
1.1.-30.6.2025 (pakkauksia)]])*Lääkkeet[[#This Row],[Kirjanpitoarvo / pakkaus 1.1.2025
(EUR  ALV 0 %)]]</f>
        <v>0</v>
      </c>
      <c r="P438" s="15"/>
      <c r="Q438" s="12"/>
      <c r="R438" s="12"/>
      <c r="S438" s="12"/>
      <c r="T438" s="13"/>
      <c r="U438" s="39">
        <f>MIN(Lääkkeet[[#This Row],[Velvoite 1.7.2025 (pakkauksia)]],Lääkkeet[[#This Row],[Suurimman alitusluvan mukainen velvoite
1.7.-31.12.2025 (pakkauksia)]],Lääkkeet[[#This Row],[Alin saldo 
1.7.-31.12.2025 (pakkauksia)]])*Lääkkeet[[#This Row],[Kirjanpitoarvo / pakkaus 1.7.2025
(EUR  ALV 0 %)]]</f>
        <v>0</v>
      </c>
      <c r="W438" s="49" t="str" cm="1">
        <f t="array" ref="W438">IFERROR(_xlfn.IFS(Lääkkeet[[#This Row],[Sitoutunut pääoma 
1.1.-30.6.2025 (EUR)]]&gt;0,"Täytetyt",Lääkkeet[[#This Row],[Sitoutunut pääoma 
1.7.-31.12.2025 (EUR)]]&gt;0,"Täytetyt"),"")</f>
        <v/>
      </c>
      <c r="X438" s="49"/>
      <c r="Y438" s="5">
        <f>Hakulomake!$B$29</f>
        <v>0</v>
      </c>
    </row>
    <row r="439" spans="1:25" x14ac:dyDescent="0.25">
      <c r="A439" s="6" t="s">
        <v>59</v>
      </c>
      <c r="B439" s="5">
        <f>Hakulomake!$B$17</f>
        <v>0</v>
      </c>
      <c r="C439" s="61">
        <v>3</v>
      </c>
      <c r="D439" s="5" t="s">
        <v>789</v>
      </c>
      <c r="E439" s="60" t="s">
        <v>2720</v>
      </c>
      <c r="F439" s="5" t="s">
        <v>791</v>
      </c>
      <c r="G439" s="5" t="s">
        <v>868</v>
      </c>
      <c r="H439" s="5" t="s">
        <v>796</v>
      </c>
      <c r="I439" s="5" t="s">
        <v>133</v>
      </c>
      <c r="J439" s="61">
        <v>30</v>
      </c>
      <c r="N439" s="13"/>
      <c r="O439" s="39">
        <f>MIN(Lääkkeet[[#This Row],[Velvoite 1.1.2025 (pakkauksia)]],Lääkkeet[[#This Row],[Suurimman alitusluvan mukainen velvoite 
1.1.-30.6.2025 (pakkauksia)]],Lääkkeet[[#This Row],[Alin saldo 
1.1.-30.6.2025 (pakkauksia)]])*Lääkkeet[[#This Row],[Kirjanpitoarvo / pakkaus 1.1.2025
(EUR  ALV 0 %)]]</f>
        <v>0</v>
      </c>
      <c r="P439" s="15"/>
      <c r="Q439" s="12"/>
      <c r="R439" s="12"/>
      <c r="S439" s="12"/>
      <c r="T439" s="13"/>
      <c r="U439" s="39">
        <f>MIN(Lääkkeet[[#This Row],[Velvoite 1.7.2025 (pakkauksia)]],Lääkkeet[[#This Row],[Suurimman alitusluvan mukainen velvoite
1.7.-31.12.2025 (pakkauksia)]],Lääkkeet[[#This Row],[Alin saldo 
1.7.-31.12.2025 (pakkauksia)]])*Lääkkeet[[#This Row],[Kirjanpitoarvo / pakkaus 1.7.2025
(EUR  ALV 0 %)]]</f>
        <v>0</v>
      </c>
      <c r="W439" s="49" t="str" cm="1">
        <f t="array" ref="W439">IFERROR(_xlfn.IFS(Lääkkeet[[#This Row],[Sitoutunut pääoma 
1.1.-30.6.2025 (EUR)]]&gt;0,"Täytetyt",Lääkkeet[[#This Row],[Sitoutunut pääoma 
1.7.-31.12.2025 (EUR)]]&gt;0,"Täytetyt"),"")</f>
        <v/>
      </c>
      <c r="X439" s="49"/>
      <c r="Y439" s="5">
        <f>Hakulomake!$B$29</f>
        <v>0</v>
      </c>
    </row>
    <row r="440" spans="1:25" x14ac:dyDescent="0.25">
      <c r="A440" s="6" t="s">
        <v>59</v>
      </c>
      <c r="B440" s="5">
        <f>Hakulomake!$B$17</f>
        <v>0</v>
      </c>
      <c r="C440" s="61">
        <v>3</v>
      </c>
      <c r="D440" s="5" t="s">
        <v>854</v>
      </c>
      <c r="E440" s="60" t="s">
        <v>869</v>
      </c>
      <c r="F440" s="5" t="s">
        <v>856</v>
      </c>
      <c r="G440" s="5" t="s">
        <v>870</v>
      </c>
      <c r="H440" s="5" t="s">
        <v>436</v>
      </c>
      <c r="I440" s="5" t="s">
        <v>193</v>
      </c>
      <c r="J440" s="61" t="s">
        <v>858</v>
      </c>
      <c r="N440" s="13"/>
      <c r="O440" s="39">
        <f>MIN(Lääkkeet[[#This Row],[Velvoite 1.1.2025 (pakkauksia)]],Lääkkeet[[#This Row],[Suurimman alitusluvan mukainen velvoite 
1.1.-30.6.2025 (pakkauksia)]],Lääkkeet[[#This Row],[Alin saldo 
1.1.-30.6.2025 (pakkauksia)]])*Lääkkeet[[#This Row],[Kirjanpitoarvo / pakkaus 1.1.2025
(EUR  ALV 0 %)]]</f>
        <v>0</v>
      </c>
      <c r="P440" s="15"/>
      <c r="Q440" s="12"/>
      <c r="R440" s="12"/>
      <c r="S440" s="12"/>
      <c r="T440" s="13"/>
      <c r="U440" s="39">
        <f>MIN(Lääkkeet[[#This Row],[Velvoite 1.7.2025 (pakkauksia)]],Lääkkeet[[#This Row],[Suurimman alitusluvan mukainen velvoite
1.7.-31.12.2025 (pakkauksia)]],Lääkkeet[[#This Row],[Alin saldo 
1.7.-31.12.2025 (pakkauksia)]])*Lääkkeet[[#This Row],[Kirjanpitoarvo / pakkaus 1.7.2025
(EUR  ALV 0 %)]]</f>
        <v>0</v>
      </c>
      <c r="W440" s="49" t="str" cm="1">
        <f t="array" ref="W440">IFERROR(_xlfn.IFS(Lääkkeet[[#This Row],[Sitoutunut pääoma 
1.1.-30.6.2025 (EUR)]]&gt;0,"Täytetyt",Lääkkeet[[#This Row],[Sitoutunut pääoma 
1.7.-31.12.2025 (EUR)]]&gt;0,"Täytetyt"),"")</f>
        <v/>
      </c>
      <c r="X440" s="49"/>
      <c r="Y440" s="5">
        <f>Hakulomake!$B$29</f>
        <v>0</v>
      </c>
    </row>
    <row r="441" spans="1:25" x14ac:dyDescent="0.25">
      <c r="A441" s="6" t="s">
        <v>59</v>
      </c>
      <c r="B441" s="5">
        <f>Hakulomake!$B$17</f>
        <v>0</v>
      </c>
      <c r="C441" s="61">
        <v>3</v>
      </c>
      <c r="D441" s="5" t="s">
        <v>832</v>
      </c>
      <c r="E441" s="60" t="s">
        <v>871</v>
      </c>
      <c r="F441" s="5" t="s">
        <v>834</v>
      </c>
      <c r="G441" s="5" t="s">
        <v>835</v>
      </c>
      <c r="H441" s="5" t="s">
        <v>793</v>
      </c>
      <c r="I441" s="5" t="s">
        <v>133</v>
      </c>
      <c r="J441" s="61">
        <v>100</v>
      </c>
      <c r="N441" s="13"/>
      <c r="O441" s="39">
        <f>MIN(Lääkkeet[[#This Row],[Velvoite 1.1.2025 (pakkauksia)]],Lääkkeet[[#This Row],[Suurimman alitusluvan mukainen velvoite 
1.1.-30.6.2025 (pakkauksia)]],Lääkkeet[[#This Row],[Alin saldo 
1.1.-30.6.2025 (pakkauksia)]])*Lääkkeet[[#This Row],[Kirjanpitoarvo / pakkaus 1.1.2025
(EUR  ALV 0 %)]]</f>
        <v>0</v>
      </c>
      <c r="P441" s="15"/>
      <c r="Q441" s="12"/>
      <c r="R441" s="12"/>
      <c r="S441" s="12"/>
      <c r="T441" s="13"/>
      <c r="U441" s="39">
        <f>MIN(Lääkkeet[[#This Row],[Velvoite 1.7.2025 (pakkauksia)]],Lääkkeet[[#This Row],[Suurimman alitusluvan mukainen velvoite
1.7.-31.12.2025 (pakkauksia)]],Lääkkeet[[#This Row],[Alin saldo 
1.7.-31.12.2025 (pakkauksia)]])*Lääkkeet[[#This Row],[Kirjanpitoarvo / pakkaus 1.7.2025
(EUR  ALV 0 %)]]</f>
        <v>0</v>
      </c>
      <c r="W441" s="49" t="str" cm="1">
        <f t="array" ref="W441">IFERROR(_xlfn.IFS(Lääkkeet[[#This Row],[Sitoutunut pääoma 
1.1.-30.6.2025 (EUR)]]&gt;0,"Täytetyt",Lääkkeet[[#This Row],[Sitoutunut pääoma 
1.7.-31.12.2025 (EUR)]]&gt;0,"Täytetyt"),"")</f>
        <v/>
      </c>
      <c r="X441" s="49"/>
      <c r="Y441" s="5">
        <f>Hakulomake!$B$29</f>
        <v>0</v>
      </c>
    </row>
    <row r="442" spans="1:25" x14ac:dyDescent="0.25">
      <c r="A442" s="6" t="s">
        <v>59</v>
      </c>
      <c r="B442" s="5">
        <f>Hakulomake!$B$17</f>
        <v>0</v>
      </c>
      <c r="C442" s="61">
        <v>3</v>
      </c>
      <c r="D442" s="5" t="s">
        <v>872</v>
      </c>
      <c r="E442" s="60" t="s">
        <v>873</v>
      </c>
      <c r="F442" s="5" t="s">
        <v>874</v>
      </c>
      <c r="G442" s="5" t="s">
        <v>875</v>
      </c>
      <c r="H442" s="5" t="s">
        <v>876</v>
      </c>
      <c r="I442" s="5" t="s">
        <v>65</v>
      </c>
      <c r="J442" s="61">
        <v>100</v>
      </c>
      <c r="N442" s="13"/>
      <c r="O442" s="39">
        <f>MIN(Lääkkeet[[#This Row],[Velvoite 1.1.2025 (pakkauksia)]],Lääkkeet[[#This Row],[Suurimman alitusluvan mukainen velvoite 
1.1.-30.6.2025 (pakkauksia)]],Lääkkeet[[#This Row],[Alin saldo 
1.1.-30.6.2025 (pakkauksia)]])*Lääkkeet[[#This Row],[Kirjanpitoarvo / pakkaus 1.1.2025
(EUR  ALV 0 %)]]</f>
        <v>0</v>
      </c>
      <c r="P442" s="15"/>
      <c r="Q442" s="12"/>
      <c r="R442" s="12"/>
      <c r="S442" s="12"/>
      <c r="T442" s="13"/>
      <c r="U442" s="39">
        <f>MIN(Lääkkeet[[#This Row],[Velvoite 1.7.2025 (pakkauksia)]],Lääkkeet[[#This Row],[Suurimman alitusluvan mukainen velvoite
1.7.-31.12.2025 (pakkauksia)]],Lääkkeet[[#This Row],[Alin saldo 
1.7.-31.12.2025 (pakkauksia)]])*Lääkkeet[[#This Row],[Kirjanpitoarvo / pakkaus 1.7.2025
(EUR  ALV 0 %)]]</f>
        <v>0</v>
      </c>
      <c r="W442" s="49" t="str" cm="1">
        <f t="array" ref="W442">IFERROR(_xlfn.IFS(Lääkkeet[[#This Row],[Sitoutunut pääoma 
1.1.-30.6.2025 (EUR)]]&gt;0,"Täytetyt",Lääkkeet[[#This Row],[Sitoutunut pääoma 
1.7.-31.12.2025 (EUR)]]&gt;0,"Täytetyt"),"")</f>
        <v/>
      </c>
      <c r="X442" s="49"/>
      <c r="Y442" s="5">
        <f>Hakulomake!$B$29</f>
        <v>0</v>
      </c>
    </row>
    <row r="443" spans="1:25" x14ac:dyDescent="0.25">
      <c r="A443" s="6" t="s">
        <v>59</v>
      </c>
      <c r="B443" s="5">
        <f>Hakulomake!$B$17</f>
        <v>0</v>
      </c>
      <c r="C443" s="61">
        <v>3</v>
      </c>
      <c r="D443" s="5" t="s">
        <v>872</v>
      </c>
      <c r="E443" s="60" t="s">
        <v>877</v>
      </c>
      <c r="F443" s="5" t="s">
        <v>874</v>
      </c>
      <c r="G443" s="5" t="s">
        <v>875</v>
      </c>
      <c r="H443" s="5" t="s">
        <v>878</v>
      </c>
      <c r="I443" s="5" t="s">
        <v>806</v>
      </c>
      <c r="J443" s="61">
        <v>100</v>
      </c>
      <c r="N443" s="13"/>
      <c r="O443" s="39">
        <f>MIN(Lääkkeet[[#This Row],[Velvoite 1.1.2025 (pakkauksia)]],Lääkkeet[[#This Row],[Suurimman alitusluvan mukainen velvoite 
1.1.-30.6.2025 (pakkauksia)]],Lääkkeet[[#This Row],[Alin saldo 
1.1.-30.6.2025 (pakkauksia)]])*Lääkkeet[[#This Row],[Kirjanpitoarvo / pakkaus 1.1.2025
(EUR  ALV 0 %)]]</f>
        <v>0</v>
      </c>
      <c r="P443" s="15"/>
      <c r="Q443" s="12"/>
      <c r="R443" s="12"/>
      <c r="S443" s="12"/>
      <c r="T443" s="13"/>
      <c r="U443" s="39">
        <f>MIN(Lääkkeet[[#This Row],[Velvoite 1.7.2025 (pakkauksia)]],Lääkkeet[[#This Row],[Suurimman alitusluvan mukainen velvoite
1.7.-31.12.2025 (pakkauksia)]],Lääkkeet[[#This Row],[Alin saldo 
1.7.-31.12.2025 (pakkauksia)]])*Lääkkeet[[#This Row],[Kirjanpitoarvo / pakkaus 1.7.2025
(EUR  ALV 0 %)]]</f>
        <v>0</v>
      </c>
      <c r="W443" s="49" t="str" cm="1">
        <f t="array" ref="W443">IFERROR(_xlfn.IFS(Lääkkeet[[#This Row],[Sitoutunut pääoma 
1.1.-30.6.2025 (EUR)]]&gt;0,"Täytetyt",Lääkkeet[[#This Row],[Sitoutunut pääoma 
1.7.-31.12.2025 (EUR)]]&gt;0,"Täytetyt"),"")</f>
        <v/>
      </c>
      <c r="X443" s="49"/>
      <c r="Y443" s="5">
        <f>Hakulomake!$B$29</f>
        <v>0</v>
      </c>
    </row>
    <row r="444" spans="1:25" x14ac:dyDescent="0.25">
      <c r="A444" s="6" t="s">
        <v>59</v>
      </c>
      <c r="B444" s="5">
        <f>Hakulomake!$B$17</f>
        <v>0</v>
      </c>
      <c r="C444" s="61">
        <v>3</v>
      </c>
      <c r="D444" s="5" t="s">
        <v>879</v>
      </c>
      <c r="E444" s="60" t="s">
        <v>880</v>
      </c>
      <c r="F444" s="5" t="s">
        <v>881</v>
      </c>
      <c r="G444" s="5" t="s">
        <v>882</v>
      </c>
      <c r="H444" s="5" t="s">
        <v>108</v>
      </c>
      <c r="I444" s="5" t="s">
        <v>883</v>
      </c>
      <c r="J444" s="61" t="s">
        <v>884</v>
      </c>
      <c r="N444" s="13"/>
      <c r="O444" s="39">
        <f>MIN(Lääkkeet[[#This Row],[Velvoite 1.1.2025 (pakkauksia)]],Lääkkeet[[#This Row],[Suurimman alitusluvan mukainen velvoite 
1.1.-30.6.2025 (pakkauksia)]],Lääkkeet[[#This Row],[Alin saldo 
1.1.-30.6.2025 (pakkauksia)]])*Lääkkeet[[#This Row],[Kirjanpitoarvo / pakkaus 1.1.2025
(EUR  ALV 0 %)]]</f>
        <v>0</v>
      </c>
      <c r="P444" s="15"/>
      <c r="Q444" s="12"/>
      <c r="R444" s="12"/>
      <c r="S444" s="12"/>
      <c r="T444" s="13"/>
      <c r="U444" s="39">
        <f>MIN(Lääkkeet[[#This Row],[Velvoite 1.7.2025 (pakkauksia)]],Lääkkeet[[#This Row],[Suurimman alitusluvan mukainen velvoite
1.7.-31.12.2025 (pakkauksia)]],Lääkkeet[[#This Row],[Alin saldo 
1.7.-31.12.2025 (pakkauksia)]])*Lääkkeet[[#This Row],[Kirjanpitoarvo / pakkaus 1.7.2025
(EUR  ALV 0 %)]]</f>
        <v>0</v>
      </c>
      <c r="W444" s="49" t="str" cm="1">
        <f t="array" ref="W444">IFERROR(_xlfn.IFS(Lääkkeet[[#This Row],[Sitoutunut pääoma 
1.1.-30.6.2025 (EUR)]]&gt;0,"Täytetyt",Lääkkeet[[#This Row],[Sitoutunut pääoma 
1.7.-31.12.2025 (EUR)]]&gt;0,"Täytetyt"),"")</f>
        <v/>
      </c>
      <c r="X444" s="49"/>
      <c r="Y444" s="5">
        <f>Hakulomake!$B$29</f>
        <v>0</v>
      </c>
    </row>
    <row r="445" spans="1:25" x14ac:dyDescent="0.25">
      <c r="A445" s="6" t="s">
        <v>59</v>
      </c>
      <c r="B445" s="5">
        <f>Hakulomake!$B$17</f>
        <v>0</v>
      </c>
      <c r="C445" s="61">
        <v>3</v>
      </c>
      <c r="D445" s="5" t="s">
        <v>849</v>
      </c>
      <c r="E445" s="60" t="s">
        <v>2721</v>
      </c>
      <c r="F445" s="5" t="s">
        <v>850</v>
      </c>
      <c r="G445" s="5" t="s">
        <v>851</v>
      </c>
      <c r="H445" s="5" t="s">
        <v>885</v>
      </c>
      <c r="I445" s="5" t="s">
        <v>853</v>
      </c>
      <c r="J445" s="61">
        <v>100</v>
      </c>
      <c r="N445" s="13"/>
      <c r="O445" s="39">
        <f>MIN(Lääkkeet[[#This Row],[Velvoite 1.1.2025 (pakkauksia)]],Lääkkeet[[#This Row],[Suurimman alitusluvan mukainen velvoite 
1.1.-30.6.2025 (pakkauksia)]],Lääkkeet[[#This Row],[Alin saldo 
1.1.-30.6.2025 (pakkauksia)]])*Lääkkeet[[#This Row],[Kirjanpitoarvo / pakkaus 1.1.2025
(EUR  ALV 0 %)]]</f>
        <v>0</v>
      </c>
      <c r="P445" s="15"/>
      <c r="Q445" s="12"/>
      <c r="R445" s="12"/>
      <c r="S445" s="12"/>
      <c r="T445" s="13"/>
      <c r="U445" s="39">
        <f>MIN(Lääkkeet[[#This Row],[Velvoite 1.7.2025 (pakkauksia)]],Lääkkeet[[#This Row],[Suurimman alitusluvan mukainen velvoite
1.7.-31.12.2025 (pakkauksia)]],Lääkkeet[[#This Row],[Alin saldo 
1.7.-31.12.2025 (pakkauksia)]])*Lääkkeet[[#This Row],[Kirjanpitoarvo / pakkaus 1.7.2025
(EUR  ALV 0 %)]]</f>
        <v>0</v>
      </c>
      <c r="W445" s="49" t="str" cm="1">
        <f t="array" ref="W445">IFERROR(_xlfn.IFS(Lääkkeet[[#This Row],[Sitoutunut pääoma 
1.1.-30.6.2025 (EUR)]]&gt;0,"Täytetyt",Lääkkeet[[#This Row],[Sitoutunut pääoma 
1.7.-31.12.2025 (EUR)]]&gt;0,"Täytetyt"),"")</f>
        <v/>
      </c>
      <c r="X445" s="49"/>
      <c r="Y445" s="5">
        <f>Hakulomake!$B$29</f>
        <v>0</v>
      </c>
    </row>
    <row r="446" spans="1:25" x14ac:dyDescent="0.25">
      <c r="A446" s="6" t="s">
        <v>59</v>
      </c>
      <c r="B446" s="5">
        <f>Hakulomake!$B$17</f>
        <v>0</v>
      </c>
      <c r="C446" s="61">
        <v>3</v>
      </c>
      <c r="D446" s="5" t="s">
        <v>801</v>
      </c>
      <c r="E446" s="60" t="s">
        <v>886</v>
      </c>
      <c r="F446" s="5" t="s">
        <v>803</v>
      </c>
      <c r="G446" s="5" t="s">
        <v>838</v>
      </c>
      <c r="H446" s="5" t="s">
        <v>812</v>
      </c>
      <c r="I446" s="5" t="s">
        <v>806</v>
      </c>
      <c r="J446" s="61">
        <v>100</v>
      </c>
      <c r="N446" s="13"/>
      <c r="O446" s="39">
        <f>MIN(Lääkkeet[[#This Row],[Velvoite 1.1.2025 (pakkauksia)]],Lääkkeet[[#This Row],[Suurimman alitusluvan mukainen velvoite 
1.1.-30.6.2025 (pakkauksia)]],Lääkkeet[[#This Row],[Alin saldo 
1.1.-30.6.2025 (pakkauksia)]])*Lääkkeet[[#This Row],[Kirjanpitoarvo / pakkaus 1.1.2025
(EUR  ALV 0 %)]]</f>
        <v>0</v>
      </c>
      <c r="P446" s="15"/>
      <c r="Q446" s="12"/>
      <c r="R446" s="12"/>
      <c r="S446" s="12"/>
      <c r="T446" s="13"/>
      <c r="U446" s="39">
        <f>MIN(Lääkkeet[[#This Row],[Velvoite 1.7.2025 (pakkauksia)]],Lääkkeet[[#This Row],[Suurimman alitusluvan mukainen velvoite
1.7.-31.12.2025 (pakkauksia)]],Lääkkeet[[#This Row],[Alin saldo 
1.7.-31.12.2025 (pakkauksia)]])*Lääkkeet[[#This Row],[Kirjanpitoarvo / pakkaus 1.7.2025
(EUR  ALV 0 %)]]</f>
        <v>0</v>
      </c>
      <c r="W446" s="49" t="str" cm="1">
        <f t="array" ref="W446">IFERROR(_xlfn.IFS(Lääkkeet[[#This Row],[Sitoutunut pääoma 
1.1.-30.6.2025 (EUR)]]&gt;0,"Täytetyt",Lääkkeet[[#This Row],[Sitoutunut pääoma 
1.7.-31.12.2025 (EUR)]]&gt;0,"Täytetyt"),"")</f>
        <v/>
      </c>
      <c r="X446" s="49"/>
      <c r="Y446" s="5">
        <f>Hakulomake!$B$29</f>
        <v>0</v>
      </c>
    </row>
    <row r="447" spans="1:25" x14ac:dyDescent="0.25">
      <c r="A447" s="6" t="s">
        <v>59</v>
      </c>
      <c r="B447" s="5">
        <f>Hakulomake!$B$17</f>
        <v>0</v>
      </c>
      <c r="C447" s="61">
        <v>3</v>
      </c>
      <c r="D447" s="5" t="s">
        <v>801</v>
      </c>
      <c r="E447" s="60" t="s">
        <v>887</v>
      </c>
      <c r="F447" s="5" t="s">
        <v>803</v>
      </c>
      <c r="G447" s="5" t="s">
        <v>838</v>
      </c>
      <c r="H447" s="5" t="s">
        <v>808</v>
      </c>
      <c r="I447" s="5" t="s">
        <v>806</v>
      </c>
      <c r="J447" s="61">
        <v>100</v>
      </c>
      <c r="N447" s="13"/>
      <c r="O447" s="39">
        <f>MIN(Lääkkeet[[#This Row],[Velvoite 1.1.2025 (pakkauksia)]],Lääkkeet[[#This Row],[Suurimman alitusluvan mukainen velvoite 
1.1.-30.6.2025 (pakkauksia)]],Lääkkeet[[#This Row],[Alin saldo 
1.1.-30.6.2025 (pakkauksia)]])*Lääkkeet[[#This Row],[Kirjanpitoarvo / pakkaus 1.1.2025
(EUR  ALV 0 %)]]</f>
        <v>0</v>
      </c>
      <c r="P447" s="15"/>
      <c r="Q447" s="12"/>
      <c r="R447" s="12"/>
      <c r="S447" s="12"/>
      <c r="T447" s="13"/>
      <c r="U447" s="39">
        <f>MIN(Lääkkeet[[#This Row],[Velvoite 1.7.2025 (pakkauksia)]],Lääkkeet[[#This Row],[Suurimman alitusluvan mukainen velvoite
1.7.-31.12.2025 (pakkauksia)]],Lääkkeet[[#This Row],[Alin saldo 
1.7.-31.12.2025 (pakkauksia)]])*Lääkkeet[[#This Row],[Kirjanpitoarvo / pakkaus 1.7.2025
(EUR  ALV 0 %)]]</f>
        <v>0</v>
      </c>
      <c r="W447" s="49" t="str" cm="1">
        <f t="array" ref="W447">IFERROR(_xlfn.IFS(Lääkkeet[[#This Row],[Sitoutunut pääoma 
1.1.-30.6.2025 (EUR)]]&gt;0,"Täytetyt",Lääkkeet[[#This Row],[Sitoutunut pääoma 
1.7.-31.12.2025 (EUR)]]&gt;0,"Täytetyt"),"")</f>
        <v/>
      </c>
      <c r="X447" s="49"/>
      <c r="Y447" s="5">
        <f>Hakulomake!$B$29</f>
        <v>0</v>
      </c>
    </row>
    <row r="448" spans="1:25" x14ac:dyDescent="0.25">
      <c r="A448" s="6" t="s">
        <v>59</v>
      </c>
      <c r="B448" s="5">
        <f>Hakulomake!$B$17</f>
        <v>0</v>
      </c>
      <c r="C448" s="61">
        <v>3</v>
      </c>
      <c r="D448" s="5" t="s">
        <v>832</v>
      </c>
      <c r="E448" s="60" t="s">
        <v>888</v>
      </c>
      <c r="F448" s="5" t="s">
        <v>834</v>
      </c>
      <c r="G448" s="5" t="s">
        <v>889</v>
      </c>
      <c r="H448" s="5" t="s">
        <v>836</v>
      </c>
      <c r="I448" s="5" t="s">
        <v>133</v>
      </c>
      <c r="J448" s="61">
        <v>100</v>
      </c>
      <c r="N448" s="13"/>
      <c r="O448" s="39">
        <f>MIN(Lääkkeet[[#This Row],[Velvoite 1.1.2025 (pakkauksia)]],Lääkkeet[[#This Row],[Suurimman alitusluvan mukainen velvoite 
1.1.-30.6.2025 (pakkauksia)]],Lääkkeet[[#This Row],[Alin saldo 
1.1.-30.6.2025 (pakkauksia)]])*Lääkkeet[[#This Row],[Kirjanpitoarvo / pakkaus 1.1.2025
(EUR  ALV 0 %)]]</f>
        <v>0</v>
      </c>
      <c r="P448" s="15"/>
      <c r="Q448" s="12"/>
      <c r="R448" s="12"/>
      <c r="S448" s="12"/>
      <c r="T448" s="13"/>
      <c r="U448" s="39">
        <f>MIN(Lääkkeet[[#This Row],[Velvoite 1.7.2025 (pakkauksia)]],Lääkkeet[[#This Row],[Suurimman alitusluvan mukainen velvoite
1.7.-31.12.2025 (pakkauksia)]],Lääkkeet[[#This Row],[Alin saldo 
1.7.-31.12.2025 (pakkauksia)]])*Lääkkeet[[#This Row],[Kirjanpitoarvo / pakkaus 1.7.2025
(EUR  ALV 0 %)]]</f>
        <v>0</v>
      </c>
      <c r="W448" s="49" t="str" cm="1">
        <f t="array" ref="W448">IFERROR(_xlfn.IFS(Lääkkeet[[#This Row],[Sitoutunut pääoma 
1.1.-30.6.2025 (EUR)]]&gt;0,"Täytetyt",Lääkkeet[[#This Row],[Sitoutunut pääoma 
1.7.-31.12.2025 (EUR)]]&gt;0,"Täytetyt"),"")</f>
        <v/>
      </c>
      <c r="X448" s="49"/>
      <c r="Y448" s="5">
        <f>Hakulomake!$B$29</f>
        <v>0</v>
      </c>
    </row>
    <row r="449" spans="1:25" x14ac:dyDescent="0.25">
      <c r="A449" s="6" t="s">
        <v>59</v>
      </c>
      <c r="B449" s="5">
        <f>Hakulomake!$B$17</f>
        <v>0</v>
      </c>
      <c r="C449" s="61">
        <v>3</v>
      </c>
      <c r="D449" s="5" t="s">
        <v>801</v>
      </c>
      <c r="E449" s="60" t="s">
        <v>890</v>
      </c>
      <c r="F449" s="5" t="s">
        <v>803</v>
      </c>
      <c r="G449" s="5" t="s">
        <v>838</v>
      </c>
      <c r="H449" s="5" t="s">
        <v>805</v>
      </c>
      <c r="I449" s="5" t="s">
        <v>806</v>
      </c>
      <c r="J449" s="61">
        <v>100</v>
      </c>
      <c r="N449" s="13"/>
      <c r="O449" s="39">
        <f>MIN(Lääkkeet[[#This Row],[Velvoite 1.1.2025 (pakkauksia)]],Lääkkeet[[#This Row],[Suurimman alitusluvan mukainen velvoite 
1.1.-30.6.2025 (pakkauksia)]],Lääkkeet[[#This Row],[Alin saldo 
1.1.-30.6.2025 (pakkauksia)]])*Lääkkeet[[#This Row],[Kirjanpitoarvo / pakkaus 1.1.2025
(EUR  ALV 0 %)]]</f>
        <v>0</v>
      </c>
      <c r="P449" s="15"/>
      <c r="Q449" s="12"/>
      <c r="R449" s="12"/>
      <c r="S449" s="12"/>
      <c r="T449" s="13"/>
      <c r="U449" s="39">
        <f>MIN(Lääkkeet[[#This Row],[Velvoite 1.7.2025 (pakkauksia)]],Lääkkeet[[#This Row],[Suurimman alitusluvan mukainen velvoite
1.7.-31.12.2025 (pakkauksia)]],Lääkkeet[[#This Row],[Alin saldo 
1.7.-31.12.2025 (pakkauksia)]])*Lääkkeet[[#This Row],[Kirjanpitoarvo / pakkaus 1.7.2025
(EUR  ALV 0 %)]]</f>
        <v>0</v>
      </c>
      <c r="W449" s="49" t="str" cm="1">
        <f t="array" ref="W449">IFERROR(_xlfn.IFS(Lääkkeet[[#This Row],[Sitoutunut pääoma 
1.1.-30.6.2025 (EUR)]]&gt;0,"Täytetyt",Lääkkeet[[#This Row],[Sitoutunut pääoma 
1.7.-31.12.2025 (EUR)]]&gt;0,"Täytetyt"),"")</f>
        <v/>
      </c>
      <c r="X449" s="49"/>
      <c r="Y449" s="5">
        <f>Hakulomake!$B$29</f>
        <v>0</v>
      </c>
    </row>
    <row r="450" spans="1:25" x14ac:dyDescent="0.25">
      <c r="A450" s="6" t="s">
        <v>59</v>
      </c>
      <c r="B450" s="5">
        <f>Hakulomake!$B$17</f>
        <v>0</v>
      </c>
      <c r="C450" s="61">
        <v>3</v>
      </c>
      <c r="D450" s="5" t="s">
        <v>879</v>
      </c>
      <c r="E450" s="60" t="s">
        <v>891</v>
      </c>
      <c r="F450" s="5" t="s">
        <v>881</v>
      </c>
      <c r="G450" s="5" t="s">
        <v>892</v>
      </c>
      <c r="H450" s="5" t="s">
        <v>244</v>
      </c>
      <c r="I450" s="5" t="s">
        <v>133</v>
      </c>
      <c r="J450" s="61">
        <v>30</v>
      </c>
      <c r="N450" s="13"/>
      <c r="O450" s="39">
        <f>MIN(Lääkkeet[[#This Row],[Velvoite 1.1.2025 (pakkauksia)]],Lääkkeet[[#This Row],[Suurimman alitusluvan mukainen velvoite 
1.1.-30.6.2025 (pakkauksia)]],Lääkkeet[[#This Row],[Alin saldo 
1.1.-30.6.2025 (pakkauksia)]])*Lääkkeet[[#This Row],[Kirjanpitoarvo / pakkaus 1.1.2025
(EUR  ALV 0 %)]]</f>
        <v>0</v>
      </c>
      <c r="P450" s="15"/>
      <c r="Q450" s="12"/>
      <c r="R450" s="12"/>
      <c r="S450" s="12"/>
      <c r="T450" s="13"/>
      <c r="U450" s="39">
        <f>MIN(Lääkkeet[[#This Row],[Velvoite 1.7.2025 (pakkauksia)]],Lääkkeet[[#This Row],[Suurimman alitusluvan mukainen velvoite
1.7.-31.12.2025 (pakkauksia)]],Lääkkeet[[#This Row],[Alin saldo 
1.7.-31.12.2025 (pakkauksia)]])*Lääkkeet[[#This Row],[Kirjanpitoarvo / pakkaus 1.7.2025
(EUR  ALV 0 %)]]</f>
        <v>0</v>
      </c>
      <c r="W450" s="49" t="str" cm="1">
        <f t="array" ref="W450">IFERROR(_xlfn.IFS(Lääkkeet[[#This Row],[Sitoutunut pääoma 
1.1.-30.6.2025 (EUR)]]&gt;0,"Täytetyt",Lääkkeet[[#This Row],[Sitoutunut pääoma 
1.7.-31.12.2025 (EUR)]]&gt;0,"Täytetyt"),"")</f>
        <v/>
      </c>
      <c r="X450" s="49"/>
      <c r="Y450" s="5">
        <f>Hakulomake!$B$29</f>
        <v>0</v>
      </c>
    </row>
    <row r="451" spans="1:25" x14ac:dyDescent="0.25">
      <c r="A451" s="6" t="s">
        <v>59</v>
      </c>
      <c r="B451" s="5">
        <f>Hakulomake!$B$17</f>
        <v>0</v>
      </c>
      <c r="C451" s="61">
        <v>3</v>
      </c>
      <c r="D451" s="5" t="s">
        <v>832</v>
      </c>
      <c r="E451" s="60" t="s">
        <v>893</v>
      </c>
      <c r="F451" s="5" t="s">
        <v>834</v>
      </c>
      <c r="G451" s="5" t="s">
        <v>889</v>
      </c>
      <c r="H451" s="5" t="s">
        <v>178</v>
      </c>
      <c r="I451" s="5" t="s">
        <v>894</v>
      </c>
      <c r="J451" s="61">
        <v>30</v>
      </c>
      <c r="N451" s="13"/>
      <c r="O451" s="39">
        <f>MIN(Lääkkeet[[#This Row],[Velvoite 1.1.2025 (pakkauksia)]],Lääkkeet[[#This Row],[Suurimman alitusluvan mukainen velvoite 
1.1.-30.6.2025 (pakkauksia)]],Lääkkeet[[#This Row],[Alin saldo 
1.1.-30.6.2025 (pakkauksia)]])*Lääkkeet[[#This Row],[Kirjanpitoarvo / pakkaus 1.1.2025
(EUR  ALV 0 %)]]</f>
        <v>0</v>
      </c>
      <c r="P451" s="15"/>
      <c r="Q451" s="12"/>
      <c r="R451" s="12"/>
      <c r="S451" s="12"/>
      <c r="T451" s="13"/>
      <c r="U451" s="39">
        <f>MIN(Lääkkeet[[#This Row],[Velvoite 1.7.2025 (pakkauksia)]],Lääkkeet[[#This Row],[Suurimman alitusluvan mukainen velvoite
1.7.-31.12.2025 (pakkauksia)]],Lääkkeet[[#This Row],[Alin saldo 
1.7.-31.12.2025 (pakkauksia)]])*Lääkkeet[[#This Row],[Kirjanpitoarvo / pakkaus 1.7.2025
(EUR  ALV 0 %)]]</f>
        <v>0</v>
      </c>
      <c r="W451" s="49" t="str" cm="1">
        <f t="array" ref="W451">IFERROR(_xlfn.IFS(Lääkkeet[[#This Row],[Sitoutunut pääoma 
1.1.-30.6.2025 (EUR)]]&gt;0,"Täytetyt",Lääkkeet[[#This Row],[Sitoutunut pääoma 
1.7.-31.12.2025 (EUR)]]&gt;0,"Täytetyt"),"")</f>
        <v/>
      </c>
      <c r="X451" s="49"/>
      <c r="Y451" s="5">
        <f>Hakulomake!$B$29</f>
        <v>0</v>
      </c>
    </row>
    <row r="452" spans="1:25" x14ac:dyDescent="0.25">
      <c r="A452" s="6" t="s">
        <v>59</v>
      </c>
      <c r="B452" s="5">
        <f>Hakulomake!$B$17</f>
        <v>0</v>
      </c>
      <c r="C452" s="61">
        <v>3</v>
      </c>
      <c r="D452" s="5" t="s">
        <v>832</v>
      </c>
      <c r="E452" s="60" t="s">
        <v>895</v>
      </c>
      <c r="F452" s="5" t="s">
        <v>834</v>
      </c>
      <c r="G452" s="5" t="s">
        <v>889</v>
      </c>
      <c r="H452" s="5" t="s">
        <v>178</v>
      </c>
      <c r="I452" s="5" t="s">
        <v>894</v>
      </c>
      <c r="J452" s="61">
        <v>100</v>
      </c>
      <c r="N452" s="13"/>
      <c r="O452" s="39">
        <f>MIN(Lääkkeet[[#This Row],[Velvoite 1.1.2025 (pakkauksia)]],Lääkkeet[[#This Row],[Suurimman alitusluvan mukainen velvoite 
1.1.-30.6.2025 (pakkauksia)]],Lääkkeet[[#This Row],[Alin saldo 
1.1.-30.6.2025 (pakkauksia)]])*Lääkkeet[[#This Row],[Kirjanpitoarvo / pakkaus 1.1.2025
(EUR  ALV 0 %)]]</f>
        <v>0</v>
      </c>
      <c r="P452" s="15"/>
      <c r="Q452" s="12"/>
      <c r="R452" s="12"/>
      <c r="S452" s="12"/>
      <c r="T452" s="13"/>
      <c r="U452" s="39">
        <f>MIN(Lääkkeet[[#This Row],[Velvoite 1.7.2025 (pakkauksia)]],Lääkkeet[[#This Row],[Suurimman alitusluvan mukainen velvoite
1.7.-31.12.2025 (pakkauksia)]],Lääkkeet[[#This Row],[Alin saldo 
1.7.-31.12.2025 (pakkauksia)]])*Lääkkeet[[#This Row],[Kirjanpitoarvo / pakkaus 1.7.2025
(EUR  ALV 0 %)]]</f>
        <v>0</v>
      </c>
      <c r="W452" s="49" t="str" cm="1">
        <f t="array" ref="W452">IFERROR(_xlfn.IFS(Lääkkeet[[#This Row],[Sitoutunut pääoma 
1.1.-30.6.2025 (EUR)]]&gt;0,"Täytetyt",Lääkkeet[[#This Row],[Sitoutunut pääoma 
1.7.-31.12.2025 (EUR)]]&gt;0,"Täytetyt"),"")</f>
        <v/>
      </c>
      <c r="X452" s="49"/>
      <c r="Y452" s="5">
        <f>Hakulomake!$B$29</f>
        <v>0</v>
      </c>
    </row>
    <row r="453" spans="1:25" x14ac:dyDescent="0.25">
      <c r="A453" s="6" t="s">
        <v>59</v>
      </c>
      <c r="B453" s="5">
        <f>Hakulomake!$B$17</f>
        <v>0</v>
      </c>
      <c r="C453" s="61">
        <v>3</v>
      </c>
      <c r="D453" s="5" t="s">
        <v>854</v>
      </c>
      <c r="E453" s="60" t="s">
        <v>896</v>
      </c>
      <c r="F453" s="5" t="s">
        <v>856</v>
      </c>
      <c r="G453" s="5" t="s">
        <v>897</v>
      </c>
      <c r="H453" s="5" t="s">
        <v>898</v>
      </c>
      <c r="I453" s="5" t="s">
        <v>133</v>
      </c>
      <c r="J453" s="61">
        <v>100</v>
      </c>
      <c r="N453" s="13"/>
      <c r="O453" s="39">
        <f>MIN(Lääkkeet[[#This Row],[Velvoite 1.1.2025 (pakkauksia)]],Lääkkeet[[#This Row],[Suurimman alitusluvan mukainen velvoite 
1.1.-30.6.2025 (pakkauksia)]],Lääkkeet[[#This Row],[Alin saldo 
1.1.-30.6.2025 (pakkauksia)]])*Lääkkeet[[#This Row],[Kirjanpitoarvo / pakkaus 1.1.2025
(EUR  ALV 0 %)]]</f>
        <v>0</v>
      </c>
      <c r="P453" s="15"/>
      <c r="Q453" s="12"/>
      <c r="R453" s="12"/>
      <c r="S453" s="12"/>
      <c r="T453" s="13"/>
      <c r="U453" s="39">
        <f>MIN(Lääkkeet[[#This Row],[Velvoite 1.7.2025 (pakkauksia)]],Lääkkeet[[#This Row],[Suurimman alitusluvan mukainen velvoite
1.7.-31.12.2025 (pakkauksia)]],Lääkkeet[[#This Row],[Alin saldo 
1.7.-31.12.2025 (pakkauksia)]])*Lääkkeet[[#This Row],[Kirjanpitoarvo / pakkaus 1.7.2025
(EUR  ALV 0 %)]]</f>
        <v>0</v>
      </c>
      <c r="W453" s="49" t="str" cm="1">
        <f t="array" ref="W453">IFERROR(_xlfn.IFS(Lääkkeet[[#This Row],[Sitoutunut pääoma 
1.1.-30.6.2025 (EUR)]]&gt;0,"Täytetyt",Lääkkeet[[#This Row],[Sitoutunut pääoma 
1.7.-31.12.2025 (EUR)]]&gt;0,"Täytetyt"),"")</f>
        <v/>
      </c>
      <c r="X453" s="49"/>
      <c r="Y453" s="5">
        <f>Hakulomake!$B$29</f>
        <v>0</v>
      </c>
    </row>
    <row r="454" spans="1:25" x14ac:dyDescent="0.25">
      <c r="A454" s="6" t="s">
        <v>59</v>
      </c>
      <c r="B454" s="5">
        <f>Hakulomake!$B$17</f>
        <v>0</v>
      </c>
      <c r="C454" s="61">
        <v>3</v>
      </c>
      <c r="D454" s="5" t="s">
        <v>854</v>
      </c>
      <c r="E454" s="60" t="s">
        <v>899</v>
      </c>
      <c r="F454" s="5" t="s">
        <v>856</v>
      </c>
      <c r="G454" s="5" t="s">
        <v>900</v>
      </c>
      <c r="H454" s="5" t="s">
        <v>93</v>
      </c>
      <c r="I454" s="5" t="s">
        <v>133</v>
      </c>
      <c r="J454" s="61">
        <v>100</v>
      </c>
      <c r="N454" s="13"/>
      <c r="O454" s="39">
        <f>MIN(Lääkkeet[[#This Row],[Velvoite 1.1.2025 (pakkauksia)]],Lääkkeet[[#This Row],[Suurimman alitusluvan mukainen velvoite 
1.1.-30.6.2025 (pakkauksia)]],Lääkkeet[[#This Row],[Alin saldo 
1.1.-30.6.2025 (pakkauksia)]])*Lääkkeet[[#This Row],[Kirjanpitoarvo / pakkaus 1.1.2025
(EUR  ALV 0 %)]]</f>
        <v>0</v>
      </c>
      <c r="P454" s="15"/>
      <c r="Q454" s="12"/>
      <c r="R454" s="12"/>
      <c r="S454" s="12"/>
      <c r="T454" s="13"/>
      <c r="U454" s="39">
        <f>MIN(Lääkkeet[[#This Row],[Velvoite 1.7.2025 (pakkauksia)]],Lääkkeet[[#This Row],[Suurimman alitusluvan mukainen velvoite
1.7.-31.12.2025 (pakkauksia)]],Lääkkeet[[#This Row],[Alin saldo 
1.7.-31.12.2025 (pakkauksia)]])*Lääkkeet[[#This Row],[Kirjanpitoarvo / pakkaus 1.7.2025
(EUR  ALV 0 %)]]</f>
        <v>0</v>
      </c>
      <c r="W454" s="49" t="str" cm="1">
        <f t="array" ref="W454">IFERROR(_xlfn.IFS(Lääkkeet[[#This Row],[Sitoutunut pääoma 
1.1.-30.6.2025 (EUR)]]&gt;0,"Täytetyt",Lääkkeet[[#This Row],[Sitoutunut pääoma 
1.7.-31.12.2025 (EUR)]]&gt;0,"Täytetyt"),"")</f>
        <v/>
      </c>
      <c r="X454" s="49"/>
      <c r="Y454" s="5">
        <f>Hakulomake!$B$29</f>
        <v>0</v>
      </c>
    </row>
    <row r="455" spans="1:25" x14ac:dyDescent="0.25">
      <c r="A455" s="6" t="s">
        <v>59</v>
      </c>
      <c r="B455" s="5">
        <f>Hakulomake!$B$17</f>
        <v>0</v>
      </c>
      <c r="C455" s="61">
        <v>3</v>
      </c>
      <c r="D455" s="5" t="s">
        <v>859</v>
      </c>
      <c r="E455" s="60" t="s">
        <v>901</v>
      </c>
      <c r="F455" s="5" t="s">
        <v>861</v>
      </c>
      <c r="G455" s="5" t="s">
        <v>902</v>
      </c>
      <c r="H455" s="5" t="s">
        <v>903</v>
      </c>
      <c r="I455" s="5" t="s">
        <v>133</v>
      </c>
      <c r="J455" s="61">
        <v>90</v>
      </c>
      <c r="N455" s="13"/>
      <c r="O455" s="39">
        <f>MIN(Lääkkeet[[#This Row],[Velvoite 1.1.2025 (pakkauksia)]],Lääkkeet[[#This Row],[Suurimman alitusluvan mukainen velvoite 
1.1.-30.6.2025 (pakkauksia)]],Lääkkeet[[#This Row],[Alin saldo 
1.1.-30.6.2025 (pakkauksia)]])*Lääkkeet[[#This Row],[Kirjanpitoarvo / pakkaus 1.1.2025
(EUR  ALV 0 %)]]</f>
        <v>0</v>
      </c>
      <c r="P455" s="15"/>
      <c r="Q455" s="12"/>
      <c r="R455" s="12"/>
      <c r="S455" s="12"/>
      <c r="T455" s="13"/>
      <c r="U455" s="39">
        <f>MIN(Lääkkeet[[#This Row],[Velvoite 1.7.2025 (pakkauksia)]],Lääkkeet[[#This Row],[Suurimman alitusluvan mukainen velvoite
1.7.-31.12.2025 (pakkauksia)]],Lääkkeet[[#This Row],[Alin saldo 
1.7.-31.12.2025 (pakkauksia)]])*Lääkkeet[[#This Row],[Kirjanpitoarvo / pakkaus 1.7.2025
(EUR  ALV 0 %)]]</f>
        <v>0</v>
      </c>
      <c r="W455" s="49" t="str" cm="1">
        <f t="array" ref="W455">IFERROR(_xlfn.IFS(Lääkkeet[[#This Row],[Sitoutunut pääoma 
1.1.-30.6.2025 (EUR)]]&gt;0,"Täytetyt",Lääkkeet[[#This Row],[Sitoutunut pääoma 
1.7.-31.12.2025 (EUR)]]&gt;0,"Täytetyt"),"")</f>
        <v/>
      </c>
      <c r="X455" s="49"/>
      <c r="Y455" s="5">
        <f>Hakulomake!$B$29</f>
        <v>0</v>
      </c>
    </row>
    <row r="456" spans="1:25" x14ac:dyDescent="0.25">
      <c r="A456" s="6" t="s">
        <v>59</v>
      </c>
      <c r="B456" s="5">
        <f>Hakulomake!$B$17</f>
        <v>0</v>
      </c>
      <c r="C456" s="61">
        <v>3</v>
      </c>
      <c r="D456" s="5" t="s">
        <v>789</v>
      </c>
      <c r="E456" s="60" t="s">
        <v>904</v>
      </c>
      <c r="F456" s="5" t="s">
        <v>791</v>
      </c>
      <c r="G456" s="5" t="s">
        <v>905</v>
      </c>
      <c r="H456" s="5" t="s">
        <v>793</v>
      </c>
      <c r="I456" s="5" t="s">
        <v>133</v>
      </c>
      <c r="J456" s="61">
        <v>100</v>
      </c>
      <c r="N456" s="13"/>
      <c r="O456" s="39">
        <f>MIN(Lääkkeet[[#This Row],[Velvoite 1.1.2025 (pakkauksia)]],Lääkkeet[[#This Row],[Suurimman alitusluvan mukainen velvoite 
1.1.-30.6.2025 (pakkauksia)]],Lääkkeet[[#This Row],[Alin saldo 
1.1.-30.6.2025 (pakkauksia)]])*Lääkkeet[[#This Row],[Kirjanpitoarvo / pakkaus 1.1.2025
(EUR  ALV 0 %)]]</f>
        <v>0</v>
      </c>
      <c r="P456" s="15"/>
      <c r="Q456" s="12"/>
      <c r="R456" s="12"/>
      <c r="S456" s="12"/>
      <c r="T456" s="13"/>
      <c r="U456" s="39">
        <f>MIN(Lääkkeet[[#This Row],[Velvoite 1.7.2025 (pakkauksia)]],Lääkkeet[[#This Row],[Suurimman alitusluvan mukainen velvoite
1.7.-31.12.2025 (pakkauksia)]],Lääkkeet[[#This Row],[Alin saldo 
1.7.-31.12.2025 (pakkauksia)]])*Lääkkeet[[#This Row],[Kirjanpitoarvo / pakkaus 1.7.2025
(EUR  ALV 0 %)]]</f>
        <v>0</v>
      </c>
      <c r="W456" s="49" t="str" cm="1">
        <f t="array" ref="W456">IFERROR(_xlfn.IFS(Lääkkeet[[#This Row],[Sitoutunut pääoma 
1.1.-30.6.2025 (EUR)]]&gt;0,"Täytetyt",Lääkkeet[[#This Row],[Sitoutunut pääoma 
1.7.-31.12.2025 (EUR)]]&gt;0,"Täytetyt"),"")</f>
        <v/>
      </c>
      <c r="X456" s="49"/>
      <c r="Y456" s="5">
        <f>Hakulomake!$B$29</f>
        <v>0</v>
      </c>
    </row>
    <row r="457" spans="1:25" x14ac:dyDescent="0.25">
      <c r="A457" s="6" t="s">
        <v>59</v>
      </c>
      <c r="B457" s="5">
        <f>Hakulomake!$B$17</f>
        <v>0</v>
      </c>
      <c r="C457" s="61">
        <v>3</v>
      </c>
      <c r="D457" s="5" t="s">
        <v>801</v>
      </c>
      <c r="E457" s="60" t="s">
        <v>906</v>
      </c>
      <c r="F457" s="5" t="s">
        <v>803</v>
      </c>
      <c r="G457" s="5" t="s">
        <v>804</v>
      </c>
      <c r="H457" s="5" t="s">
        <v>810</v>
      </c>
      <c r="I457" s="5" t="s">
        <v>806</v>
      </c>
      <c r="J457" s="61">
        <v>250</v>
      </c>
      <c r="N457" s="13"/>
      <c r="O457" s="39">
        <f>MIN(Lääkkeet[[#This Row],[Velvoite 1.1.2025 (pakkauksia)]],Lääkkeet[[#This Row],[Suurimman alitusluvan mukainen velvoite 
1.1.-30.6.2025 (pakkauksia)]],Lääkkeet[[#This Row],[Alin saldo 
1.1.-30.6.2025 (pakkauksia)]])*Lääkkeet[[#This Row],[Kirjanpitoarvo / pakkaus 1.1.2025
(EUR  ALV 0 %)]]</f>
        <v>0</v>
      </c>
      <c r="P457" s="15"/>
      <c r="Q457" s="12"/>
      <c r="R457" s="12"/>
      <c r="S457" s="12"/>
      <c r="T457" s="13"/>
      <c r="U457" s="39">
        <f>MIN(Lääkkeet[[#This Row],[Velvoite 1.7.2025 (pakkauksia)]],Lääkkeet[[#This Row],[Suurimman alitusluvan mukainen velvoite
1.7.-31.12.2025 (pakkauksia)]],Lääkkeet[[#This Row],[Alin saldo 
1.7.-31.12.2025 (pakkauksia)]])*Lääkkeet[[#This Row],[Kirjanpitoarvo / pakkaus 1.7.2025
(EUR  ALV 0 %)]]</f>
        <v>0</v>
      </c>
      <c r="W457" s="49" t="str" cm="1">
        <f t="array" ref="W457">IFERROR(_xlfn.IFS(Lääkkeet[[#This Row],[Sitoutunut pääoma 
1.1.-30.6.2025 (EUR)]]&gt;0,"Täytetyt",Lääkkeet[[#This Row],[Sitoutunut pääoma 
1.7.-31.12.2025 (EUR)]]&gt;0,"Täytetyt"),"")</f>
        <v/>
      </c>
      <c r="X457" s="49"/>
      <c r="Y457" s="5">
        <f>Hakulomake!$B$29</f>
        <v>0</v>
      </c>
    </row>
    <row r="458" spans="1:25" x14ac:dyDescent="0.25">
      <c r="A458" s="6" t="s">
        <v>59</v>
      </c>
      <c r="B458" s="5">
        <f>Hakulomake!$B$17</f>
        <v>0</v>
      </c>
      <c r="C458" s="61">
        <v>3</v>
      </c>
      <c r="D458" s="5" t="s">
        <v>849</v>
      </c>
      <c r="E458" s="60" t="s">
        <v>907</v>
      </c>
      <c r="F458" s="5" t="s">
        <v>850</v>
      </c>
      <c r="G458" s="5" t="s">
        <v>908</v>
      </c>
      <c r="H458" s="5" t="s">
        <v>885</v>
      </c>
      <c r="I458" s="5" t="s">
        <v>853</v>
      </c>
      <c r="J458" s="61">
        <v>30</v>
      </c>
      <c r="N458" s="13"/>
      <c r="O458" s="39">
        <f>MIN(Lääkkeet[[#This Row],[Velvoite 1.1.2025 (pakkauksia)]],Lääkkeet[[#This Row],[Suurimman alitusluvan mukainen velvoite 
1.1.-30.6.2025 (pakkauksia)]],Lääkkeet[[#This Row],[Alin saldo 
1.1.-30.6.2025 (pakkauksia)]])*Lääkkeet[[#This Row],[Kirjanpitoarvo / pakkaus 1.1.2025
(EUR  ALV 0 %)]]</f>
        <v>0</v>
      </c>
      <c r="P458" s="15"/>
      <c r="Q458" s="12"/>
      <c r="R458" s="12"/>
      <c r="S458" s="12"/>
      <c r="T458" s="13"/>
      <c r="U458" s="39">
        <f>MIN(Lääkkeet[[#This Row],[Velvoite 1.7.2025 (pakkauksia)]],Lääkkeet[[#This Row],[Suurimman alitusluvan mukainen velvoite
1.7.-31.12.2025 (pakkauksia)]],Lääkkeet[[#This Row],[Alin saldo 
1.7.-31.12.2025 (pakkauksia)]])*Lääkkeet[[#This Row],[Kirjanpitoarvo / pakkaus 1.7.2025
(EUR  ALV 0 %)]]</f>
        <v>0</v>
      </c>
      <c r="W458" s="49" t="str" cm="1">
        <f t="array" ref="W458">IFERROR(_xlfn.IFS(Lääkkeet[[#This Row],[Sitoutunut pääoma 
1.1.-30.6.2025 (EUR)]]&gt;0,"Täytetyt",Lääkkeet[[#This Row],[Sitoutunut pääoma 
1.7.-31.12.2025 (EUR)]]&gt;0,"Täytetyt"),"")</f>
        <v/>
      </c>
      <c r="X458" s="49"/>
      <c r="Y458" s="5">
        <f>Hakulomake!$B$29</f>
        <v>0</v>
      </c>
    </row>
    <row r="459" spans="1:25" x14ac:dyDescent="0.25">
      <c r="A459" s="6" t="s">
        <v>59</v>
      </c>
      <c r="B459" s="5">
        <f>Hakulomake!$B$17</f>
        <v>0</v>
      </c>
      <c r="C459" s="61">
        <v>3</v>
      </c>
      <c r="D459" s="5" t="s">
        <v>849</v>
      </c>
      <c r="E459" s="60" t="s">
        <v>909</v>
      </c>
      <c r="F459" s="5" t="s">
        <v>850</v>
      </c>
      <c r="G459" s="5" t="s">
        <v>908</v>
      </c>
      <c r="H459" s="5" t="s">
        <v>885</v>
      </c>
      <c r="I459" s="5" t="s">
        <v>853</v>
      </c>
      <c r="J459" s="61">
        <v>100</v>
      </c>
      <c r="N459" s="13"/>
      <c r="O459" s="39">
        <f>MIN(Lääkkeet[[#This Row],[Velvoite 1.1.2025 (pakkauksia)]],Lääkkeet[[#This Row],[Suurimman alitusluvan mukainen velvoite 
1.1.-30.6.2025 (pakkauksia)]],Lääkkeet[[#This Row],[Alin saldo 
1.1.-30.6.2025 (pakkauksia)]])*Lääkkeet[[#This Row],[Kirjanpitoarvo / pakkaus 1.1.2025
(EUR  ALV 0 %)]]</f>
        <v>0</v>
      </c>
      <c r="P459" s="15"/>
      <c r="Q459" s="12"/>
      <c r="R459" s="12"/>
      <c r="S459" s="12"/>
      <c r="T459" s="13"/>
      <c r="U459" s="39">
        <f>MIN(Lääkkeet[[#This Row],[Velvoite 1.7.2025 (pakkauksia)]],Lääkkeet[[#This Row],[Suurimman alitusluvan mukainen velvoite
1.7.-31.12.2025 (pakkauksia)]],Lääkkeet[[#This Row],[Alin saldo 
1.7.-31.12.2025 (pakkauksia)]])*Lääkkeet[[#This Row],[Kirjanpitoarvo / pakkaus 1.7.2025
(EUR  ALV 0 %)]]</f>
        <v>0</v>
      </c>
      <c r="W459" s="49" t="str" cm="1">
        <f t="array" ref="W459">IFERROR(_xlfn.IFS(Lääkkeet[[#This Row],[Sitoutunut pääoma 
1.1.-30.6.2025 (EUR)]]&gt;0,"Täytetyt",Lääkkeet[[#This Row],[Sitoutunut pääoma 
1.7.-31.12.2025 (EUR)]]&gt;0,"Täytetyt"),"")</f>
        <v/>
      </c>
      <c r="X459" s="49"/>
      <c r="Y459" s="5">
        <f>Hakulomake!$B$29</f>
        <v>0</v>
      </c>
    </row>
    <row r="460" spans="1:25" x14ac:dyDescent="0.25">
      <c r="A460" s="6" t="s">
        <v>59</v>
      </c>
      <c r="B460" s="5">
        <f>Hakulomake!$B$17</f>
        <v>0</v>
      </c>
      <c r="C460" s="61">
        <v>3</v>
      </c>
      <c r="D460" s="5" t="s">
        <v>789</v>
      </c>
      <c r="E460" s="60" t="s">
        <v>910</v>
      </c>
      <c r="F460" s="5" t="s">
        <v>791</v>
      </c>
      <c r="G460" s="5" t="s">
        <v>868</v>
      </c>
      <c r="H460" s="5" t="s">
        <v>793</v>
      </c>
      <c r="I460" s="5" t="s">
        <v>133</v>
      </c>
      <c r="J460" s="61">
        <v>100</v>
      </c>
      <c r="N460" s="13"/>
      <c r="O460" s="39">
        <f>MIN(Lääkkeet[[#This Row],[Velvoite 1.1.2025 (pakkauksia)]],Lääkkeet[[#This Row],[Suurimman alitusluvan mukainen velvoite 
1.1.-30.6.2025 (pakkauksia)]],Lääkkeet[[#This Row],[Alin saldo 
1.1.-30.6.2025 (pakkauksia)]])*Lääkkeet[[#This Row],[Kirjanpitoarvo / pakkaus 1.1.2025
(EUR  ALV 0 %)]]</f>
        <v>0</v>
      </c>
      <c r="P460" s="15"/>
      <c r="Q460" s="12"/>
      <c r="R460" s="12"/>
      <c r="S460" s="12"/>
      <c r="T460" s="13"/>
      <c r="U460" s="39">
        <f>MIN(Lääkkeet[[#This Row],[Velvoite 1.7.2025 (pakkauksia)]],Lääkkeet[[#This Row],[Suurimman alitusluvan mukainen velvoite
1.7.-31.12.2025 (pakkauksia)]],Lääkkeet[[#This Row],[Alin saldo 
1.7.-31.12.2025 (pakkauksia)]])*Lääkkeet[[#This Row],[Kirjanpitoarvo / pakkaus 1.7.2025
(EUR  ALV 0 %)]]</f>
        <v>0</v>
      </c>
      <c r="W460" s="49" t="str" cm="1">
        <f t="array" ref="W460">IFERROR(_xlfn.IFS(Lääkkeet[[#This Row],[Sitoutunut pääoma 
1.1.-30.6.2025 (EUR)]]&gt;0,"Täytetyt",Lääkkeet[[#This Row],[Sitoutunut pääoma 
1.7.-31.12.2025 (EUR)]]&gt;0,"Täytetyt"),"")</f>
        <v/>
      </c>
      <c r="X460" s="49"/>
      <c r="Y460" s="5">
        <f>Hakulomake!$B$29</f>
        <v>0</v>
      </c>
    </row>
    <row r="461" spans="1:25" x14ac:dyDescent="0.25">
      <c r="A461" s="6" t="s">
        <v>59</v>
      </c>
      <c r="B461" s="5">
        <f>Hakulomake!$B$17</f>
        <v>0</v>
      </c>
      <c r="C461" s="61">
        <v>3</v>
      </c>
      <c r="D461" s="5" t="s">
        <v>849</v>
      </c>
      <c r="E461" s="60" t="s">
        <v>911</v>
      </c>
      <c r="F461" s="5" t="s">
        <v>850</v>
      </c>
      <c r="G461" s="5" t="s">
        <v>908</v>
      </c>
      <c r="H461" s="5" t="s">
        <v>852</v>
      </c>
      <c r="I461" s="5" t="s">
        <v>853</v>
      </c>
      <c r="J461" s="61">
        <v>30</v>
      </c>
      <c r="N461" s="13"/>
      <c r="O461" s="39">
        <f>MIN(Lääkkeet[[#This Row],[Velvoite 1.1.2025 (pakkauksia)]],Lääkkeet[[#This Row],[Suurimman alitusluvan mukainen velvoite 
1.1.-30.6.2025 (pakkauksia)]],Lääkkeet[[#This Row],[Alin saldo 
1.1.-30.6.2025 (pakkauksia)]])*Lääkkeet[[#This Row],[Kirjanpitoarvo / pakkaus 1.1.2025
(EUR  ALV 0 %)]]</f>
        <v>0</v>
      </c>
      <c r="P461" s="15"/>
      <c r="Q461" s="12"/>
      <c r="R461" s="12"/>
      <c r="S461" s="12"/>
      <c r="T461" s="13"/>
      <c r="U461" s="39">
        <f>MIN(Lääkkeet[[#This Row],[Velvoite 1.7.2025 (pakkauksia)]],Lääkkeet[[#This Row],[Suurimman alitusluvan mukainen velvoite
1.7.-31.12.2025 (pakkauksia)]],Lääkkeet[[#This Row],[Alin saldo 
1.7.-31.12.2025 (pakkauksia)]])*Lääkkeet[[#This Row],[Kirjanpitoarvo / pakkaus 1.7.2025
(EUR  ALV 0 %)]]</f>
        <v>0</v>
      </c>
      <c r="W461" s="49" t="str" cm="1">
        <f t="array" ref="W461">IFERROR(_xlfn.IFS(Lääkkeet[[#This Row],[Sitoutunut pääoma 
1.1.-30.6.2025 (EUR)]]&gt;0,"Täytetyt",Lääkkeet[[#This Row],[Sitoutunut pääoma 
1.7.-31.12.2025 (EUR)]]&gt;0,"Täytetyt"),"")</f>
        <v/>
      </c>
      <c r="X461" s="49"/>
      <c r="Y461" s="5">
        <f>Hakulomake!$B$29</f>
        <v>0</v>
      </c>
    </row>
    <row r="462" spans="1:25" x14ac:dyDescent="0.25">
      <c r="A462" s="6" t="s">
        <v>59</v>
      </c>
      <c r="B462" s="5">
        <f>Hakulomake!$B$17</f>
        <v>0</v>
      </c>
      <c r="C462" s="61">
        <v>3</v>
      </c>
      <c r="D462" s="5" t="s">
        <v>849</v>
      </c>
      <c r="E462" s="60" t="s">
        <v>912</v>
      </c>
      <c r="F462" s="5" t="s">
        <v>850</v>
      </c>
      <c r="G462" s="5" t="s">
        <v>908</v>
      </c>
      <c r="H462" s="5" t="s">
        <v>852</v>
      </c>
      <c r="I462" s="5" t="s">
        <v>853</v>
      </c>
      <c r="J462" s="61">
        <v>100</v>
      </c>
      <c r="N462" s="13"/>
      <c r="O462" s="39">
        <f>MIN(Lääkkeet[[#This Row],[Velvoite 1.1.2025 (pakkauksia)]],Lääkkeet[[#This Row],[Suurimman alitusluvan mukainen velvoite 
1.1.-30.6.2025 (pakkauksia)]],Lääkkeet[[#This Row],[Alin saldo 
1.1.-30.6.2025 (pakkauksia)]])*Lääkkeet[[#This Row],[Kirjanpitoarvo / pakkaus 1.1.2025
(EUR  ALV 0 %)]]</f>
        <v>0</v>
      </c>
      <c r="P462" s="15"/>
      <c r="Q462" s="12"/>
      <c r="R462" s="12"/>
      <c r="S462" s="12"/>
      <c r="T462" s="13"/>
      <c r="U462" s="39">
        <f>MIN(Lääkkeet[[#This Row],[Velvoite 1.7.2025 (pakkauksia)]],Lääkkeet[[#This Row],[Suurimman alitusluvan mukainen velvoite
1.7.-31.12.2025 (pakkauksia)]],Lääkkeet[[#This Row],[Alin saldo 
1.7.-31.12.2025 (pakkauksia)]])*Lääkkeet[[#This Row],[Kirjanpitoarvo / pakkaus 1.7.2025
(EUR  ALV 0 %)]]</f>
        <v>0</v>
      </c>
      <c r="W462" s="49" t="str" cm="1">
        <f t="array" ref="W462">IFERROR(_xlfn.IFS(Lääkkeet[[#This Row],[Sitoutunut pääoma 
1.1.-30.6.2025 (EUR)]]&gt;0,"Täytetyt",Lääkkeet[[#This Row],[Sitoutunut pääoma 
1.7.-31.12.2025 (EUR)]]&gt;0,"Täytetyt"),"")</f>
        <v/>
      </c>
      <c r="X462" s="49"/>
      <c r="Y462" s="5">
        <f>Hakulomake!$B$29</f>
        <v>0</v>
      </c>
    </row>
    <row r="463" spans="1:25" x14ac:dyDescent="0.25">
      <c r="A463" s="6" t="s">
        <v>59</v>
      </c>
      <c r="B463" s="5">
        <f>Hakulomake!$B$17</f>
        <v>0</v>
      </c>
      <c r="C463" s="61">
        <v>3</v>
      </c>
      <c r="D463" s="5" t="s">
        <v>801</v>
      </c>
      <c r="E463" s="60" t="s">
        <v>913</v>
      </c>
      <c r="F463" s="5" t="s">
        <v>803</v>
      </c>
      <c r="G463" s="5" t="s">
        <v>820</v>
      </c>
      <c r="H463" s="5" t="s">
        <v>812</v>
      </c>
      <c r="I463" s="5" t="s">
        <v>806</v>
      </c>
      <c r="J463" s="61">
        <v>250</v>
      </c>
      <c r="N463" s="13"/>
      <c r="O463" s="39">
        <f>MIN(Lääkkeet[[#This Row],[Velvoite 1.1.2025 (pakkauksia)]],Lääkkeet[[#This Row],[Suurimman alitusluvan mukainen velvoite 
1.1.-30.6.2025 (pakkauksia)]],Lääkkeet[[#This Row],[Alin saldo 
1.1.-30.6.2025 (pakkauksia)]])*Lääkkeet[[#This Row],[Kirjanpitoarvo / pakkaus 1.1.2025
(EUR  ALV 0 %)]]</f>
        <v>0</v>
      </c>
      <c r="P463" s="15"/>
      <c r="Q463" s="12"/>
      <c r="R463" s="12"/>
      <c r="S463" s="12"/>
      <c r="T463" s="13"/>
      <c r="U463" s="39">
        <f>MIN(Lääkkeet[[#This Row],[Velvoite 1.7.2025 (pakkauksia)]],Lääkkeet[[#This Row],[Suurimman alitusluvan mukainen velvoite
1.7.-31.12.2025 (pakkauksia)]],Lääkkeet[[#This Row],[Alin saldo 
1.7.-31.12.2025 (pakkauksia)]])*Lääkkeet[[#This Row],[Kirjanpitoarvo / pakkaus 1.7.2025
(EUR  ALV 0 %)]]</f>
        <v>0</v>
      </c>
      <c r="W463" s="49" t="str" cm="1">
        <f t="array" ref="W463">IFERROR(_xlfn.IFS(Lääkkeet[[#This Row],[Sitoutunut pääoma 
1.1.-30.6.2025 (EUR)]]&gt;0,"Täytetyt",Lääkkeet[[#This Row],[Sitoutunut pääoma 
1.7.-31.12.2025 (EUR)]]&gt;0,"Täytetyt"),"")</f>
        <v/>
      </c>
      <c r="X463" s="49"/>
      <c r="Y463" s="5">
        <f>Hakulomake!$B$29</f>
        <v>0</v>
      </c>
    </row>
    <row r="464" spans="1:25" x14ac:dyDescent="0.25">
      <c r="A464" s="6" t="s">
        <v>59</v>
      </c>
      <c r="B464" s="5">
        <f>Hakulomake!$B$17</f>
        <v>0</v>
      </c>
      <c r="C464" s="61">
        <v>3</v>
      </c>
      <c r="D464" s="5" t="s">
        <v>789</v>
      </c>
      <c r="E464" s="60" t="s">
        <v>914</v>
      </c>
      <c r="F464" s="5" t="s">
        <v>791</v>
      </c>
      <c r="G464" s="5" t="s">
        <v>868</v>
      </c>
      <c r="H464" s="5" t="s">
        <v>796</v>
      </c>
      <c r="I464" s="5" t="s">
        <v>133</v>
      </c>
      <c r="J464" s="61">
        <v>100</v>
      </c>
      <c r="N464" s="13"/>
      <c r="O464" s="39">
        <f>MIN(Lääkkeet[[#This Row],[Velvoite 1.1.2025 (pakkauksia)]],Lääkkeet[[#This Row],[Suurimman alitusluvan mukainen velvoite 
1.1.-30.6.2025 (pakkauksia)]],Lääkkeet[[#This Row],[Alin saldo 
1.1.-30.6.2025 (pakkauksia)]])*Lääkkeet[[#This Row],[Kirjanpitoarvo / pakkaus 1.1.2025
(EUR  ALV 0 %)]]</f>
        <v>0</v>
      </c>
      <c r="P464" s="15"/>
      <c r="Q464" s="12"/>
      <c r="R464" s="12"/>
      <c r="S464" s="12"/>
      <c r="T464" s="13"/>
      <c r="U464" s="39">
        <f>MIN(Lääkkeet[[#This Row],[Velvoite 1.7.2025 (pakkauksia)]],Lääkkeet[[#This Row],[Suurimman alitusluvan mukainen velvoite
1.7.-31.12.2025 (pakkauksia)]],Lääkkeet[[#This Row],[Alin saldo 
1.7.-31.12.2025 (pakkauksia)]])*Lääkkeet[[#This Row],[Kirjanpitoarvo / pakkaus 1.7.2025
(EUR  ALV 0 %)]]</f>
        <v>0</v>
      </c>
      <c r="W464" s="49" t="str" cm="1">
        <f t="array" ref="W464">IFERROR(_xlfn.IFS(Lääkkeet[[#This Row],[Sitoutunut pääoma 
1.1.-30.6.2025 (EUR)]]&gt;0,"Täytetyt",Lääkkeet[[#This Row],[Sitoutunut pääoma 
1.7.-31.12.2025 (EUR)]]&gt;0,"Täytetyt"),"")</f>
        <v/>
      </c>
      <c r="X464" s="49"/>
      <c r="Y464" s="5">
        <f>Hakulomake!$B$29</f>
        <v>0</v>
      </c>
    </row>
    <row r="465" spans="1:25" x14ac:dyDescent="0.25">
      <c r="A465" s="6" t="s">
        <v>59</v>
      </c>
      <c r="B465" s="5">
        <f>Hakulomake!$B$17</f>
        <v>0</v>
      </c>
      <c r="C465" s="61">
        <v>3</v>
      </c>
      <c r="D465" s="5" t="s">
        <v>789</v>
      </c>
      <c r="E465" s="60" t="s">
        <v>915</v>
      </c>
      <c r="F465" s="5" t="s">
        <v>791</v>
      </c>
      <c r="G465" s="5" t="s">
        <v>905</v>
      </c>
      <c r="H465" s="5" t="s">
        <v>796</v>
      </c>
      <c r="I465" s="5" t="s">
        <v>133</v>
      </c>
      <c r="J465" s="61">
        <v>100</v>
      </c>
      <c r="N465" s="13"/>
      <c r="O465" s="39">
        <f>MIN(Lääkkeet[[#This Row],[Velvoite 1.1.2025 (pakkauksia)]],Lääkkeet[[#This Row],[Suurimman alitusluvan mukainen velvoite 
1.1.-30.6.2025 (pakkauksia)]],Lääkkeet[[#This Row],[Alin saldo 
1.1.-30.6.2025 (pakkauksia)]])*Lääkkeet[[#This Row],[Kirjanpitoarvo / pakkaus 1.1.2025
(EUR  ALV 0 %)]]</f>
        <v>0</v>
      </c>
      <c r="P465" s="15"/>
      <c r="Q465" s="12"/>
      <c r="R465" s="12"/>
      <c r="S465" s="12"/>
      <c r="T465" s="13"/>
      <c r="U465" s="39">
        <f>MIN(Lääkkeet[[#This Row],[Velvoite 1.7.2025 (pakkauksia)]],Lääkkeet[[#This Row],[Suurimman alitusluvan mukainen velvoite
1.7.-31.12.2025 (pakkauksia)]],Lääkkeet[[#This Row],[Alin saldo 
1.7.-31.12.2025 (pakkauksia)]])*Lääkkeet[[#This Row],[Kirjanpitoarvo / pakkaus 1.7.2025
(EUR  ALV 0 %)]]</f>
        <v>0</v>
      </c>
      <c r="W465" s="49" t="str" cm="1">
        <f t="array" ref="W465">IFERROR(_xlfn.IFS(Lääkkeet[[#This Row],[Sitoutunut pääoma 
1.1.-30.6.2025 (EUR)]]&gt;0,"Täytetyt",Lääkkeet[[#This Row],[Sitoutunut pääoma 
1.7.-31.12.2025 (EUR)]]&gt;0,"Täytetyt"),"")</f>
        <v/>
      </c>
      <c r="X465" s="49"/>
      <c r="Y465" s="5">
        <f>Hakulomake!$B$29</f>
        <v>0</v>
      </c>
    </row>
    <row r="466" spans="1:25" x14ac:dyDescent="0.25">
      <c r="A466" s="6" t="s">
        <v>59</v>
      </c>
      <c r="B466" s="5">
        <f>Hakulomake!$B$17</f>
        <v>0</v>
      </c>
      <c r="C466" s="61">
        <v>3</v>
      </c>
      <c r="D466" s="5" t="s">
        <v>789</v>
      </c>
      <c r="E466" s="60" t="s">
        <v>916</v>
      </c>
      <c r="F466" s="5" t="s">
        <v>791</v>
      </c>
      <c r="G466" s="5" t="s">
        <v>792</v>
      </c>
      <c r="H466" s="5" t="s">
        <v>798</v>
      </c>
      <c r="I466" s="5" t="s">
        <v>133</v>
      </c>
      <c r="J466" s="61">
        <v>98</v>
      </c>
      <c r="N466" s="13"/>
      <c r="O466" s="39">
        <f>MIN(Lääkkeet[[#This Row],[Velvoite 1.1.2025 (pakkauksia)]],Lääkkeet[[#This Row],[Suurimman alitusluvan mukainen velvoite 
1.1.-30.6.2025 (pakkauksia)]],Lääkkeet[[#This Row],[Alin saldo 
1.1.-30.6.2025 (pakkauksia)]])*Lääkkeet[[#This Row],[Kirjanpitoarvo / pakkaus 1.1.2025
(EUR  ALV 0 %)]]</f>
        <v>0</v>
      </c>
      <c r="P466" s="15"/>
      <c r="Q466" s="12"/>
      <c r="R466" s="12"/>
      <c r="S466" s="12"/>
      <c r="T466" s="13"/>
      <c r="U466" s="39">
        <f>MIN(Lääkkeet[[#This Row],[Velvoite 1.7.2025 (pakkauksia)]],Lääkkeet[[#This Row],[Suurimman alitusluvan mukainen velvoite
1.7.-31.12.2025 (pakkauksia)]],Lääkkeet[[#This Row],[Alin saldo 
1.7.-31.12.2025 (pakkauksia)]])*Lääkkeet[[#This Row],[Kirjanpitoarvo / pakkaus 1.7.2025
(EUR  ALV 0 %)]]</f>
        <v>0</v>
      </c>
      <c r="W466" s="49" t="str" cm="1">
        <f t="array" ref="W466">IFERROR(_xlfn.IFS(Lääkkeet[[#This Row],[Sitoutunut pääoma 
1.1.-30.6.2025 (EUR)]]&gt;0,"Täytetyt",Lääkkeet[[#This Row],[Sitoutunut pääoma 
1.7.-31.12.2025 (EUR)]]&gt;0,"Täytetyt"),"")</f>
        <v/>
      </c>
      <c r="X466" s="49"/>
      <c r="Y466" s="5">
        <f>Hakulomake!$B$29</f>
        <v>0</v>
      </c>
    </row>
    <row r="467" spans="1:25" x14ac:dyDescent="0.25">
      <c r="A467" s="6" t="s">
        <v>59</v>
      </c>
      <c r="B467" s="5">
        <f>Hakulomake!$B$17</f>
        <v>0</v>
      </c>
      <c r="C467" s="61">
        <v>3</v>
      </c>
      <c r="D467" s="5" t="s">
        <v>789</v>
      </c>
      <c r="E467" s="60" t="s">
        <v>917</v>
      </c>
      <c r="F467" s="5" t="s">
        <v>791</v>
      </c>
      <c r="G467" s="5" t="s">
        <v>792</v>
      </c>
      <c r="H467" s="5" t="s">
        <v>796</v>
      </c>
      <c r="I467" s="5" t="s">
        <v>133</v>
      </c>
      <c r="J467" s="61">
        <v>98</v>
      </c>
      <c r="N467" s="13"/>
      <c r="O467" s="39">
        <f>MIN(Lääkkeet[[#This Row],[Velvoite 1.1.2025 (pakkauksia)]],Lääkkeet[[#This Row],[Suurimman alitusluvan mukainen velvoite 
1.1.-30.6.2025 (pakkauksia)]],Lääkkeet[[#This Row],[Alin saldo 
1.1.-30.6.2025 (pakkauksia)]])*Lääkkeet[[#This Row],[Kirjanpitoarvo / pakkaus 1.1.2025
(EUR  ALV 0 %)]]</f>
        <v>0</v>
      </c>
      <c r="P467" s="15"/>
      <c r="Q467" s="12"/>
      <c r="R467" s="12"/>
      <c r="S467" s="12"/>
      <c r="T467" s="13"/>
      <c r="U467" s="39">
        <f>MIN(Lääkkeet[[#This Row],[Velvoite 1.7.2025 (pakkauksia)]],Lääkkeet[[#This Row],[Suurimman alitusluvan mukainen velvoite
1.7.-31.12.2025 (pakkauksia)]],Lääkkeet[[#This Row],[Alin saldo 
1.7.-31.12.2025 (pakkauksia)]])*Lääkkeet[[#This Row],[Kirjanpitoarvo / pakkaus 1.7.2025
(EUR  ALV 0 %)]]</f>
        <v>0</v>
      </c>
      <c r="W467" s="49" t="str" cm="1">
        <f t="array" ref="W467">IFERROR(_xlfn.IFS(Lääkkeet[[#This Row],[Sitoutunut pääoma 
1.1.-30.6.2025 (EUR)]]&gt;0,"Täytetyt",Lääkkeet[[#This Row],[Sitoutunut pääoma 
1.7.-31.12.2025 (EUR)]]&gt;0,"Täytetyt"),"")</f>
        <v/>
      </c>
      <c r="X467" s="49"/>
      <c r="Y467" s="5">
        <f>Hakulomake!$B$29</f>
        <v>0</v>
      </c>
    </row>
    <row r="468" spans="1:25" x14ac:dyDescent="0.25">
      <c r="A468" s="6" t="s">
        <v>59</v>
      </c>
      <c r="B468" s="5">
        <f>Hakulomake!$B$17</f>
        <v>0</v>
      </c>
      <c r="C468" s="61">
        <v>3</v>
      </c>
      <c r="D468" s="5" t="s">
        <v>801</v>
      </c>
      <c r="E468" s="60" t="s">
        <v>918</v>
      </c>
      <c r="F468" s="5" t="s">
        <v>803</v>
      </c>
      <c r="G468" s="5" t="s">
        <v>919</v>
      </c>
      <c r="H468" s="5" t="s">
        <v>810</v>
      </c>
      <c r="I468" s="5" t="s">
        <v>806</v>
      </c>
      <c r="J468" s="61">
        <v>100</v>
      </c>
      <c r="N468" s="13"/>
      <c r="O468" s="39">
        <f>MIN(Lääkkeet[[#This Row],[Velvoite 1.1.2025 (pakkauksia)]],Lääkkeet[[#This Row],[Suurimman alitusluvan mukainen velvoite 
1.1.-30.6.2025 (pakkauksia)]],Lääkkeet[[#This Row],[Alin saldo 
1.1.-30.6.2025 (pakkauksia)]])*Lääkkeet[[#This Row],[Kirjanpitoarvo / pakkaus 1.1.2025
(EUR  ALV 0 %)]]</f>
        <v>0</v>
      </c>
      <c r="P468" s="15"/>
      <c r="Q468" s="12"/>
      <c r="R468" s="12"/>
      <c r="S468" s="12"/>
      <c r="T468" s="13"/>
      <c r="U468" s="39">
        <f>MIN(Lääkkeet[[#This Row],[Velvoite 1.7.2025 (pakkauksia)]],Lääkkeet[[#This Row],[Suurimman alitusluvan mukainen velvoite
1.7.-31.12.2025 (pakkauksia)]],Lääkkeet[[#This Row],[Alin saldo 
1.7.-31.12.2025 (pakkauksia)]])*Lääkkeet[[#This Row],[Kirjanpitoarvo / pakkaus 1.7.2025
(EUR  ALV 0 %)]]</f>
        <v>0</v>
      </c>
      <c r="W468" s="49" t="str" cm="1">
        <f t="array" ref="W468">IFERROR(_xlfn.IFS(Lääkkeet[[#This Row],[Sitoutunut pääoma 
1.1.-30.6.2025 (EUR)]]&gt;0,"Täytetyt",Lääkkeet[[#This Row],[Sitoutunut pääoma 
1.7.-31.12.2025 (EUR)]]&gt;0,"Täytetyt"),"")</f>
        <v/>
      </c>
      <c r="X468" s="49"/>
      <c r="Y468" s="5">
        <f>Hakulomake!$B$29</f>
        <v>0</v>
      </c>
    </row>
    <row r="469" spans="1:25" x14ac:dyDescent="0.25">
      <c r="A469" s="6" t="s">
        <v>59</v>
      </c>
      <c r="B469" s="5">
        <f>Hakulomake!$B$17</f>
        <v>0</v>
      </c>
      <c r="C469" s="61">
        <v>3</v>
      </c>
      <c r="D469" s="5" t="s">
        <v>859</v>
      </c>
      <c r="E469" s="60" t="s">
        <v>920</v>
      </c>
      <c r="F469" s="5" t="s">
        <v>861</v>
      </c>
      <c r="G469" s="5" t="s">
        <v>921</v>
      </c>
      <c r="H469" s="5" t="s">
        <v>922</v>
      </c>
      <c r="I469" s="5" t="s">
        <v>133</v>
      </c>
      <c r="J469" s="61">
        <v>90</v>
      </c>
      <c r="N469" s="13"/>
      <c r="O469" s="39">
        <f>MIN(Lääkkeet[[#This Row],[Velvoite 1.1.2025 (pakkauksia)]],Lääkkeet[[#This Row],[Suurimman alitusluvan mukainen velvoite 
1.1.-30.6.2025 (pakkauksia)]],Lääkkeet[[#This Row],[Alin saldo 
1.1.-30.6.2025 (pakkauksia)]])*Lääkkeet[[#This Row],[Kirjanpitoarvo / pakkaus 1.1.2025
(EUR  ALV 0 %)]]</f>
        <v>0</v>
      </c>
      <c r="P469" s="15"/>
      <c r="Q469" s="12"/>
      <c r="R469" s="12"/>
      <c r="S469" s="12"/>
      <c r="T469" s="13"/>
      <c r="U469" s="39">
        <f>MIN(Lääkkeet[[#This Row],[Velvoite 1.7.2025 (pakkauksia)]],Lääkkeet[[#This Row],[Suurimman alitusluvan mukainen velvoite
1.7.-31.12.2025 (pakkauksia)]],Lääkkeet[[#This Row],[Alin saldo 
1.7.-31.12.2025 (pakkauksia)]])*Lääkkeet[[#This Row],[Kirjanpitoarvo / pakkaus 1.7.2025
(EUR  ALV 0 %)]]</f>
        <v>0</v>
      </c>
      <c r="W469" s="49" t="str" cm="1">
        <f t="array" ref="W469">IFERROR(_xlfn.IFS(Lääkkeet[[#This Row],[Sitoutunut pääoma 
1.1.-30.6.2025 (EUR)]]&gt;0,"Täytetyt",Lääkkeet[[#This Row],[Sitoutunut pääoma 
1.7.-31.12.2025 (EUR)]]&gt;0,"Täytetyt"),"")</f>
        <v/>
      </c>
      <c r="X469" s="49"/>
      <c r="Y469" s="5">
        <f>Hakulomake!$B$29</f>
        <v>0</v>
      </c>
    </row>
    <row r="470" spans="1:25" x14ac:dyDescent="0.25">
      <c r="A470" s="6" t="s">
        <v>59</v>
      </c>
      <c r="B470" s="5">
        <f>Hakulomake!$B$17</f>
        <v>0</v>
      </c>
      <c r="C470" s="61">
        <v>3</v>
      </c>
      <c r="D470" s="5" t="s">
        <v>879</v>
      </c>
      <c r="E470" s="60" t="s">
        <v>923</v>
      </c>
      <c r="F470" s="5" t="s">
        <v>881</v>
      </c>
      <c r="G470" s="5" t="s">
        <v>892</v>
      </c>
      <c r="H470" s="5" t="s">
        <v>170</v>
      </c>
      <c r="I470" s="5" t="s">
        <v>133</v>
      </c>
      <c r="J470" s="61">
        <v>30</v>
      </c>
      <c r="N470" s="13"/>
      <c r="O470" s="39">
        <f>MIN(Lääkkeet[[#This Row],[Velvoite 1.1.2025 (pakkauksia)]],Lääkkeet[[#This Row],[Suurimman alitusluvan mukainen velvoite 
1.1.-30.6.2025 (pakkauksia)]],Lääkkeet[[#This Row],[Alin saldo 
1.1.-30.6.2025 (pakkauksia)]])*Lääkkeet[[#This Row],[Kirjanpitoarvo / pakkaus 1.1.2025
(EUR  ALV 0 %)]]</f>
        <v>0</v>
      </c>
      <c r="P470" s="15"/>
      <c r="Q470" s="12"/>
      <c r="R470" s="12"/>
      <c r="S470" s="12"/>
      <c r="T470" s="13"/>
      <c r="U470" s="39">
        <f>MIN(Lääkkeet[[#This Row],[Velvoite 1.7.2025 (pakkauksia)]],Lääkkeet[[#This Row],[Suurimman alitusluvan mukainen velvoite
1.7.-31.12.2025 (pakkauksia)]],Lääkkeet[[#This Row],[Alin saldo 
1.7.-31.12.2025 (pakkauksia)]])*Lääkkeet[[#This Row],[Kirjanpitoarvo / pakkaus 1.7.2025
(EUR  ALV 0 %)]]</f>
        <v>0</v>
      </c>
      <c r="W470" s="49" t="str" cm="1">
        <f t="array" ref="W470">IFERROR(_xlfn.IFS(Lääkkeet[[#This Row],[Sitoutunut pääoma 
1.1.-30.6.2025 (EUR)]]&gt;0,"Täytetyt",Lääkkeet[[#This Row],[Sitoutunut pääoma 
1.7.-31.12.2025 (EUR)]]&gt;0,"Täytetyt"),"")</f>
        <v/>
      </c>
      <c r="X470" s="49"/>
      <c r="Y470" s="5">
        <f>Hakulomake!$B$29</f>
        <v>0</v>
      </c>
    </row>
    <row r="471" spans="1:25" x14ac:dyDescent="0.25">
      <c r="A471" s="6" t="s">
        <v>59</v>
      </c>
      <c r="B471" s="5">
        <f>Hakulomake!$B$17</f>
        <v>0</v>
      </c>
      <c r="C471" s="61">
        <v>3</v>
      </c>
      <c r="D471" s="5" t="s">
        <v>801</v>
      </c>
      <c r="E471" s="60" t="s">
        <v>924</v>
      </c>
      <c r="F471" s="5" t="s">
        <v>803</v>
      </c>
      <c r="G471" s="5" t="s">
        <v>925</v>
      </c>
      <c r="H471" s="5" t="s">
        <v>787</v>
      </c>
      <c r="I471" s="5" t="s">
        <v>206</v>
      </c>
      <c r="J471" s="61" t="s">
        <v>788</v>
      </c>
      <c r="N471" s="13"/>
      <c r="O471" s="39">
        <f>MIN(Lääkkeet[[#This Row],[Velvoite 1.1.2025 (pakkauksia)]],Lääkkeet[[#This Row],[Suurimman alitusluvan mukainen velvoite 
1.1.-30.6.2025 (pakkauksia)]],Lääkkeet[[#This Row],[Alin saldo 
1.1.-30.6.2025 (pakkauksia)]])*Lääkkeet[[#This Row],[Kirjanpitoarvo / pakkaus 1.1.2025
(EUR  ALV 0 %)]]</f>
        <v>0</v>
      </c>
      <c r="P471" s="15"/>
      <c r="Q471" s="12"/>
      <c r="R471" s="12"/>
      <c r="S471" s="12"/>
      <c r="T471" s="13"/>
      <c r="U471" s="39">
        <f>MIN(Lääkkeet[[#This Row],[Velvoite 1.7.2025 (pakkauksia)]],Lääkkeet[[#This Row],[Suurimman alitusluvan mukainen velvoite
1.7.-31.12.2025 (pakkauksia)]],Lääkkeet[[#This Row],[Alin saldo 
1.7.-31.12.2025 (pakkauksia)]])*Lääkkeet[[#This Row],[Kirjanpitoarvo / pakkaus 1.7.2025
(EUR  ALV 0 %)]]</f>
        <v>0</v>
      </c>
      <c r="W471" s="49" t="str" cm="1">
        <f t="array" ref="W471">IFERROR(_xlfn.IFS(Lääkkeet[[#This Row],[Sitoutunut pääoma 
1.1.-30.6.2025 (EUR)]]&gt;0,"Täytetyt",Lääkkeet[[#This Row],[Sitoutunut pääoma 
1.7.-31.12.2025 (EUR)]]&gt;0,"Täytetyt"),"")</f>
        <v/>
      </c>
      <c r="X471" s="49"/>
      <c r="Y471" s="5">
        <f>Hakulomake!$B$29</f>
        <v>0</v>
      </c>
    </row>
    <row r="472" spans="1:25" x14ac:dyDescent="0.25">
      <c r="A472" s="6" t="s">
        <v>59</v>
      </c>
      <c r="B472" s="5">
        <f>Hakulomake!$B$17</f>
        <v>0</v>
      </c>
      <c r="C472" s="61">
        <v>3</v>
      </c>
      <c r="D472" s="5" t="s">
        <v>801</v>
      </c>
      <c r="E472" s="60" t="s">
        <v>926</v>
      </c>
      <c r="F472" s="5" t="s">
        <v>803</v>
      </c>
      <c r="G472" s="5" t="s">
        <v>927</v>
      </c>
      <c r="H472" s="5" t="s">
        <v>810</v>
      </c>
      <c r="I472" s="5" t="s">
        <v>806</v>
      </c>
      <c r="J472" s="61">
        <v>28</v>
      </c>
      <c r="N472" s="13"/>
      <c r="O472" s="39">
        <f>MIN(Lääkkeet[[#This Row],[Velvoite 1.1.2025 (pakkauksia)]],Lääkkeet[[#This Row],[Suurimman alitusluvan mukainen velvoite 
1.1.-30.6.2025 (pakkauksia)]],Lääkkeet[[#This Row],[Alin saldo 
1.1.-30.6.2025 (pakkauksia)]])*Lääkkeet[[#This Row],[Kirjanpitoarvo / pakkaus 1.1.2025
(EUR  ALV 0 %)]]</f>
        <v>0</v>
      </c>
      <c r="P472" s="15"/>
      <c r="Q472" s="12"/>
      <c r="R472" s="12"/>
      <c r="S472" s="12"/>
      <c r="T472" s="13"/>
      <c r="U472" s="39">
        <f>MIN(Lääkkeet[[#This Row],[Velvoite 1.7.2025 (pakkauksia)]],Lääkkeet[[#This Row],[Suurimman alitusluvan mukainen velvoite
1.7.-31.12.2025 (pakkauksia)]],Lääkkeet[[#This Row],[Alin saldo 
1.7.-31.12.2025 (pakkauksia)]])*Lääkkeet[[#This Row],[Kirjanpitoarvo / pakkaus 1.7.2025
(EUR  ALV 0 %)]]</f>
        <v>0</v>
      </c>
      <c r="W472" s="49" t="str" cm="1">
        <f t="array" ref="W472">IFERROR(_xlfn.IFS(Lääkkeet[[#This Row],[Sitoutunut pääoma 
1.1.-30.6.2025 (EUR)]]&gt;0,"Täytetyt",Lääkkeet[[#This Row],[Sitoutunut pääoma 
1.7.-31.12.2025 (EUR)]]&gt;0,"Täytetyt"),"")</f>
        <v/>
      </c>
      <c r="X472" s="49"/>
      <c r="Y472" s="5">
        <f>Hakulomake!$B$29</f>
        <v>0</v>
      </c>
    </row>
    <row r="473" spans="1:25" x14ac:dyDescent="0.25">
      <c r="A473" s="6" t="s">
        <v>59</v>
      </c>
      <c r="B473" s="5">
        <f>Hakulomake!$B$17</f>
        <v>0</v>
      </c>
      <c r="C473" s="61">
        <v>3</v>
      </c>
      <c r="D473" s="5" t="s">
        <v>801</v>
      </c>
      <c r="E473" s="60" t="s">
        <v>928</v>
      </c>
      <c r="F473" s="5" t="s">
        <v>803</v>
      </c>
      <c r="G473" s="5" t="s">
        <v>927</v>
      </c>
      <c r="H473" s="5" t="s">
        <v>810</v>
      </c>
      <c r="I473" s="5" t="s">
        <v>806</v>
      </c>
      <c r="J473" s="61">
        <v>98</v>
      </c>
      <c r="N473" s="13"/>
      <c r="O473" s="39">
        <f>MIN(Lääkkeet[[#This Row],[Velvoite 1.1.2025 (pakkauksia)]],Lääkkeet[[#This Row],[Suurimman alitusluvan mukainen velvoite 
1.1.-30.6.2025 (pakkauksia)]],Lääkkeet[[#This Row],[Alin saldo 
1.1.-30.6.2025 (pakkauksia)]])*Lääkkeet[[#This Row],[Kirjanpitoarvo / pakkaus 1.1.2025
(EUR  ALV 0 %)]]</f>
        <v>0</v>
      </c>
      <c r="P473" s="15"/>
      <c r="Q473" s="12"/>
      <c r="R473" s="12"/>
      <c r="S473" s="12"/>
      <c r="T473" s="13"/>
      <c r="U473" s="39">
        <f>MIN(Lääkkeet[[#This Row],[Velvoite 1.7.2025 (pakkauksia)]],Lääkkeet[[#This Row],[Suurimman alitusluvan mukainen velvoite
1.7.-31.12.2025 (pakkauksia)]],Lääkkeet[[#This Row],[Alin saldo 
1.7.-31.12.2025 (pakkauksia)]])*Lääkkeet[[#This Row],[Kirjanpitoarvo / pakkaus 1.7.2025
(EUR  ALV 0 %)]]</f>
        <v>0</v>
      </c>
      <c r="W473" s="49" t="str" cm="1">
        <f t="array" ref="W473">IFERROR(_xlfn.IFS(Lääkkeet[[#This Row],[Sitoutunut pääoma 
1.1.-30.6.2025 (EUR)]]&gt;0,"Täytetyt",Lääkkeet[[#This Row],[Sitoutunut pääoma 
1.7.-31.12.2025 (EUR)]]&gt;0,"Täytetyt"),"")</f>
        <v/>
      </c>
      <c r="X473" s="49"/>
      <c r="Y473" s="5">
        <f>Hakulomake!$B$29</f>
        <v>0</v>
      </c>
    </row>
    <row r="474" spans="1:25" x14ac:dyDescent="0.25">
      <c r="A474" s="6" t="s">
        <v>59</v>
      </c>
      <c r="B474" s="5">
        <f>Hakulomake!$B$17</f>
        <v>0</v>
      </c>
      <c r="C474" s="61">
        <v>3</v>
      </c>
      <c r="D474" s="5" t="s">
        <v>801</v>
      </c>
      <c r="E474" s="60" t="s">
        <v>929</v>
      </c>
      <c r="F474" s="5" t="s">
        <v>803</v>
      </c>
      <c r="G474" s="5" t="s">
        <v>927</v>
      </c>
      <c r="H474" s="5" t="s">
        <v>808</v>
      </c>
      <c r="I474" s="5" t="s">
        <v>806</v>
      </c>
      <c r="J474" s="61">
        <v>98</v>
      </c>
      <c r="N474" s="13"/>
      <c r="O474" s="39">
        <f>MIN(Lääkkeet[[#This Row],[Velvoite 1.1.2025 (pakkauksia)]],Lääkkeet[[#This Row],[Suurimman alitusluvan mukainen velvoite 
1.1.-30.6.2025 (pakkauksia)]],Lääkkeet[[#This Row],[Alin saldo 
1.1.-30.6.2025 (pakkauksia)]])*Lääkkeet[[#This Row],[Kirjanpitoarvo / pakkaus 1.1.2025
(EUR  ALV 0 %)]]</f>
        <v>0</v>
      </c>
      <c r="P474" s="15"/>
      <c r="Q474" s="12"/>
      <c r="R474" s="12"/>
      <c r="S474" s="12"/>
      <c r="T474" s="13"/>
      <c r="U474" s="39">
        <f>MIN(Lääkkeet[[#This Row],[Velvoite 1.7.2025 (pakkauksia)]],Lääkkeet[[#This Row],[Suurimman alitusluvan mukainen velvoite
1.7.-31.12.2025 (pakkauksia)]],Lääkkeet[[#This Row],[Alin saldo 
1.7.-31.12.2025 (pakkauksia)]])*Lääkkeet[[#This Row],[Kirjanpitoarvo / pakkaus 1.7.2025
(EUR  ALV 0 %)]]</f>
        <v>0</v>
      </c>
      <c r="W474" s="49" t="str" cm="1">
        <f t="array" ref="W474">IFERROR(_xlfn.IFS(Lääkkeet[[#This Row],[Sitoutunut pääoma 
1.1.-30.6.2025 (EUR)]]&gt;0,"Täytetyt",Lääkkeet[[#This Row],[Sitoutunut pääoma 
1.7.-31.12.2025 (EUR)]]&gt;0,"Täytetyt"),"")</f>
        <v/>
      </c>
      <c r="X474" s="49"/>
      <c r="Y474" s="5">
        <f>Hakulomake!$B$29</f>
        <v>0</v>
      </c>
    </row>
    <row r="475" spans="1:25" x14ac:dyDescent="0.25">
      <c r="A475" s="6" t="s">
        <v>59</v>
      </c>
      <c r="B475" s="5">
        <f>Hakulomake!$B$17</f>
        <v>0</v>
      </c>
      <c r="C475" s="61">
        <v>3</v>
      </c>
      <c r="D475" s="5" t="s">
        <v>854</v>
      </c>
      <c r="E475" s="60" t="s">
        <v>930</v>
      </c>
      <c r="F475" s="5" t="s">
        <v>856</v>
      </c>
      <c r="G475" s="5" t="s">
        <v>931</v>
      </c>
      <c r="H475" s="5" t="s">
        <v>436</v>
      </c>
      <c r="I475" s="5" t="s">
        <v>193</v>
      </c>
      <c r="J475" s="61" t="s">
        <v>932</v>
      </c>
      <c r="N475" s="13"/>
      <c r="O475" s="39">
        <f>MIN(Lääkkeet[[#This Row],[Velvoite 1.1.2025 (pakkauksia)]],Lääkkeet[[#This Row],[Suurimman alitusluvan mukainen velvoite 
1.1.-30.6.2025 (pakkauksia)]],Lääkkeet[[#This Row],[Alin saldo 
1.1.-30.6.2025 (pakkauksia)]])*Lääkkeet[[#This Row],[Kirjanpitoarvo / pakkaus 1.1.2025
(EUR  ALV 0 %)]]</f>
        <v>0</v>
      </c>
      <c r="P475" s="15"/>
      <c r="Q475" s="12"/>
      <c r="R475" s="12"/>
      <c r="S475" s="12"/>
      <c r="T475" s="13"/>
      <c r="U475" s="39">
        <f>MIN(Lääkkeet[[#This Row],[Velvoite 1.7.2025 (pakkauksia)]],Lääkkeet[[#This Row],[Suurimman alitusluvan mukainen velvoite
1.7.-31.12.2025 (pakkauksia)]],Lääkkeet[[#This Row],[Alin saldo 
1.7.-31.12.2025 (pakkauksia)]])*Lääkkeet[[#This Row],[Kirjanpitoarvo / pakkaus 1.7.2025
(EUR  ALV 0 %)]]</f>
        <v>0</v>
      </c>
      <c r="W475" s="49" t="str" cm="1">
        <f t="array" ref="W475">IFERROR(_xlfn.IFS(Lääkkeet[[#This Row],[Sitoutunut pääoma 
1.1.-30.6.2025 (EUR)]]&gt;0,"Täytetyt",Lääkkeet[[#This Row],[Sitoutunut pääoma 
1.7.-31.12.2025 (EUR)]]&gt;0,"Täytetyt"),"")</f>
        <v/>
      </c>
      <c r="X475" s="49"/>
      <c r="Y475" s="5">
        <f>Hakulomake!$B$29</f>
        <v>0</v>
      </c>
    </row>
    <row r="476" spans="1:25" x14ac:dyDescent="0.25">
      <c r="A476" s="6" t="s">
        <v>59</v>
      </c>
      <c r="B476" s="5">
        <f>Hakulomake!$B$17</f>
        <v>0</v>
      </c>
      <c r="C476" s="61">
        <v>3</v>
      </c>
      <c r="D476" s="5" t="s">
        <v>832</v>
      </c>
      <c r="E476" s="60" t="s">
        <v>933</v>
      </c>
      <c r="F476" s="5" t="s">
        <v>834</v>
      </c>
      <c r="G476" s="5" t="s">
        <v>934</v>
      </c>
      <c r="H476" s="5" t="s">
        <v>876</v>
      </c>
      <c r="I476" s="5" t="s">
        <v>806</v>
      </c>
      <c r="J476" s="61">
        <v>98</v>
      </c>
      <c r="N476" s="13"/>
      <c r="O476" s="39">
        <f>MIN(Lääkkeet[[#This Row],[Velvoite 1.1.2025 (pakkauksia)]],Lääkkeet[[#This Row],[Suurimman alitusluvan mukainen velvoite 
1.1.-30.6.2025 (pakkauksia)]],Lääkkeet[[#This Row],[Alin saldo 
1.1.-30.6.2025 (pakkauksia)]])*Lääkkeet[[#This Row],[Kirjanpitoarvo / pakkaus 1.1.2025
(EUR  ALV 0 %)]]</f>
        <v>0</v>
      </c>
      <c r="P476" s="15"/>
      <c r="Q476" s="12"/>
      <c r="R476" s="12"/>
      <c r="S476" s="12"/>
      <c r="T476" s="13"/>
      <c r="U476" s="39">
        <f>MIN(Lääkkeet[[#This Row],[Velvoite 1.7.2025 (pakkauksia)]],Lääkkeet[[#This Row],[Suurimman alitusluvan mukainen velvoite
1.7.-31.12.2025 (pakkauksia)]],Lääkkeet[[#This Row],[Alin saldo 
1.7.-31.12.2025 (pakkauksia)]])*Lääkkeet[[#This Row],[Kirjanpitoarvo / pakkaus 1.7.2025
(EUR  ALV 0 %)]]</f>
        <v>0</v>
      </c>
      <c r="W476" s="49" t="str" cm="1">
        <f t="array" ref="W476">IFERROR(_xlfn.IFS(Lääkkeet[[#This Row],[Sitoutunut pääoma 
1.1.-30.6.2025 (EUR)]]&gt;0,"Täytetyt",Lääkkeet[[#This Row],[Sitoutunut pääoma 
1.7.-31.12.2025 (EUR)]]&gt;0,"Täytetyt"),"")</f>
        <v/>
      </c>
      <c r="X476" s="49"/>
      <c r="Y476" s="5">
        <f>Hakulomake!$B$29</f>
        <v>0</v>
      </c>
    </row>
    <row r="477" spans="1:25" x14ac:dyDescent="0.25">
      <c r="A477" s="6" t="s">
        <v>59</v>
      </c>
      <c r="B477" s="5">
        <f>Hakulomake!$B$17</f>
        <v>0</v>
      </c>
      <c r="C477" s="61">
        <v>3</v>
      </c>
      <c r="D477" s="5" t="s">
        <v>801</v>
      </c>
      <c r="E477" s="60" t="s">
        <v>935</v>
      </c>
      <c r="F477" s="5" t="s">
        <v>803</v>
      </c>
      <c r="G477" s="5" t="s">
        <v>925</v>
      </c>
      <c r="H477" s="5" t="s">
        <v>787</v>
      </c>
      <c r="I477" s="5" t="s">
        <v>206</v>
      </c>
      <c r="J477" s="61" t="s">
        <v>788</v>
      </c>
      <c r="N477" s="13"/>
      <c r="O477" s="39">
        <f>MIN(Lääkkeet[[#This Row],[Velvoite 1.1.2025 (pakkauksia)]],Lääkkeet[[#This Row],[Suurimman alitusluvan mukainen velvoite 
1.1.-30.6.2025 (pakkauksia)]],Lääkkeet[[#This Row],[Alin saldo 
1.1.-30.6.2025 (pakkauksia)]])*Lääkkeet[[#This Row],[Kirjanpitoarvo / pakkaus 1.1.2025
(EUR  ALV 0 %)]]</f>
        <v>0</v>
      </c>
      <c r="P477" s="15"/>
      <c r="Q477" s="12"/>
      <c r="R477" s="12"/>
      <c r="S477" s="12"/>
      <c r="T477" s="13"/>
      <c r="U477" s="39">
        <f>MIN(Lääkkeet[[#This Row],[Velvoite 1.7.2025 (pakkauksia)]],Lääkkeet[[#This Row],[Suurimman alitusluvan mukainen velvoite
1.7.-31.12.2025 (pakkauksia)]],Lääkkeet[[#This Row],[Alin saldo 
1.7.-31.12.2025 (pakkauksia)]])*Lääkkeet[[#This Row],[Kirjanpitoarvo / pakkaus 1.7.2025
(EUR  ALV 0 %)]]</f>
        <v>0</v>
      </c>
      <c r="W477" s="49" t="str" cm="1">
        <f t="array" ref="W477">IFERROR(_xlfn.IFS(Lääkkeet[[#This Row],[Sitoutunut pääoma 
1.1.-30.6.2025 (EUR)]]&gt;0,"Täytetyt",Lääkkeet[[#This Row],[Sitoutunut pääoma 
1.7.-31.12.2025 (EUR)]]&gt;0,"Täytetyt"),"")</f>
        <v/>
      </c>
      <c r="X477" s="49"/>
      <c r="Y477" s="5">
        <f>Hakulomake!$B$29</f>
        <v>0</v>
      </c>
    </row>
    <row r="478" spans="1:25" x14ac:dyDescent="0.25">
      <c r="A478" s="6" t="s">
        <v>59</v>
      </c>
      <c r="B478" s="5">
        <f>Hakulomake!$B$17</f>
        <v>0</v>
      </c>
      <c r="C478" s="61">
        <v>3</v>
      </c>
      <c r="D478" s="5" t="s">
        <v>849</v>
      </c>
      <c r="E478" s="60" t="s">
        <v>936</v>
      </c>
      <c r="F478" s="5" t="s">
        <v>850</v>
      </c>
      <c r="G478" s="5" t="s">
        <v>937</v>
      </c>
      <c r="H478" s="5" t="s">
        <v>938</v>
      </c>
      <c r="I478" s="5" t="s">
        <v>939</v>
      </c>
      <c r="J478" s="61">
        <v>25</v>
      </c>
      <c r="N478" s="13"/>
      <c r="O478" s="39">
        <f>MIN(Lääkkeet[[#This Row],[Velvoite 1.1.2025 (pakkauksia)]],Lääkkeet[[#This Row],[Suurimman alitusluvan mukainen velvoite 
1.1.-30.6.2025 (pakkauksia)]],Lääkkeet[[#This Row],[Alin saldo 
1.1.-30.6.2025 (pakkauksia)]])*Lääkkeet[[#This Row],[Kirjanpitoarvo / pakkaus 1.1.2025
(EUR  ALV 0 %)]]</f>
        <v>0</v>
      </c>
      <c r="P478" s="15"/>
      <c r="Q478" s="12"/>
      <c r="R478" s="12"/>
      <c r="S478" s="12"/>
      <c r="T478" s="13"/>
      <c r="U478" s="39">
        <f>MIN(Lääkkeet[[#This Row],[Velvoite 1.7.2025 (pakkauksia)]],Lääkkeet[[#This Row],[Suurimman alitusluvan mukainen velvoite
1.7.-31.12.2025 (pakkauksia)]],Lääkkeet[[#This Row],[Alin saldo 
1.7.-31.12.2025 (pakkauksia)]])*Lääkkeet[[#This Row],[Kirjanpitoarvo / pakkaus 1.7.2025
(EUR  ALV 0 %)]]</f>
        <v>0</v>
      </c>
      <c r="W478" s="49" t="str" cm="1">
        <f t="array" ref="W478">IFERROR(_xlfn.IFS(Lääkkeet[[#This Row],[Sitoutunut pääoma 
1.1.-30.6.2025 (EUR)]]&gt;0,"Täytetyt",Lääkkeet[[#This Row],[Sitoutunut pääoma 
1.7.-31.12.2025 (EUR)]]&gt;0,"Täytetyt"),"")</f>
        <v/>
      </c>
      <c r="X478" s="49"/>
      <c r="Y478" s="5">
        <f>Hakulomake!$B$29</f>
        <v>0</v>
      </c>
    </row>
    <row r="479" spans="1:25" x14ac:dyDescent="0.25">
      <c r="A479" s="6" t="s">
        <v>59</v>
      </c>
      <c r="B479" s="5">
        <f>Hakulomake!$B$17</f>
        <v>0</v>
      </c>
      <c r="C479" s="61">
        <v>3</v>
      </c>
      <c r="D479" s="5" t="s">
        <v>801</v>
      </c>
      <c r="E479" s="60" t="s">
        <v>940</v>
      </c>
      <c r="F479" s="5" t="s">
        <v>803</v>
      </c>
      <c r="G479" s="5" t="s">
        <v>838</v>
      </c>
      <c r="H479" s="5" t="s">
        <v>810</v>
      </c>
      <c r="I479" s="5" t="s">
        <v>806</v>
      </c>
      <c r="J479" s="61">
        <v>100</v>
      </c>
      <c r="N479" s="13"/>
      <c r="O479" s="39">
        <f>MIN(Lääkkeet[[#This Row],[Velvoite 1.1.2025 (pakkauksia)]],Lääkkeet[[#This Row],[Suurimman alitusluvan mukainen velvoite 
1.1.-30.6.2025 (pakkauksia)]],Lääkkeet[[#This Row],[Alin saldo 
1.1.-30.6.2025 (pakkauksia)]])*Lääkkeet[[#This Row],[Kirjanpitoarvo / pakkaus 1.1.2025
(EUR  ALV 0 %)]]</f>
        <v>0</v>
      </c>
      <c r="P479" s="15"/>
      <c r="Q479" s="12"/>
      <c r="R479" s="12"/>
      <c r="S479" s="12"/>
      <c r="T479" s="13"/>
      <c r="U479" s="39">
        <f>MIN(Lääkkeet[[#This Row],[Velvoite 1.7.2025 (pakkauksia)]],Lääkkeet[[#This Row],[Suurimman alitusluvan mukainen velvoite
1.7.-31.12.2025 (pakkauksia)]],Lääkkeet[[#This Row],[Alin saldo 
1.7.-31.12.2025 (pakkauksia)]])*Lääkkeet[[#This Row],[Kirjanpitoarvo / pakkaus 1.7.2025
(EUR  ALV 0 %)]]</f>
        <v>0</v>
      </c>
      <c r="W479" s="49" t="str" cm="1">
        <f t="array" ref="W479">IFERROR(_xlfn.IFS(Lääkkeet[[#This Row],[Sitoutunut pääoma 
1.1.-30.6.2025 (EUR)]]&gt;0,"Täytetyt",Lääkkeet[[#This Row],[Sitoutunut pääoma 
1.7.-31.12.2025 (EUR)]]&gt;0,"Täytetyt"),"")</f>
        <v/>
      </c>
      <c r="X479" s="49"/>
      <c r="Y479" s="5">
        <f>Hakulomake!$B$29</f>
        <v>0</v>
      </c>
    </row>
    <row r="480" spans="1:25" x14ac:dyDescent="0.25">
      <c r="A480" s="6" t="s">
        <v>59</v>
      </c>
      <c r="B480" s="5">
        <f>Hakulomake!$B$17</f>
        <v>0</v>
      </c>
      <c r="C480" s="61">
        <v>3</v>
      </c>
      <c r="D480" s="5" t="s">
        <v>783</v>
      </c>
      <c r="E480" s="60" t="s">
        <v>941</v>
      </c>
      <c r="F480" s="5" t="s">
        <v>785</v>
      </c>
      <c r="G480" s="5" t="s">
        <v>786</v>
      </c>
      <c r="H480" s="5" t="s">
        <v>787</v>
      </c>
      <c r="I480" s="5" t="s">
        <v>206</v>
      </c>
      <c r="J480" s="61" t="s">
        <v>942</v>
      </c>
      <c r="N480" s="13"/>
      <c r="O480" s="39">
        <f>MIN(Lääkkeet[[#This Row],[Velvoite 1.1.2025 (pakkauksia)]],Lääkkeet[[#This Row],[Suurimman alitusluvan mukainen velvoite 
1.1.-30.6.2025 (pakkauksia)]],Lääkkeet[[#This Row],[Alin saldo 
1.1.-30.6.2025 (pakkauksia)]])*Lääkkeet[[#This Row],[Kirjanpitoarvo / pakkaus 1.1.2025
(EUR  ALV 0 %)]]</f>
        <v>0</v>
      </c>
      <c r="P480" s="15"/>
      <c r="Q480" s="12"/>
      <c r="R480" s="12"/>
      <c r="S480" s="12"/>
      <c r="T480" s="13"/>
      <c r="U480" s="39">
        <f>MIN(Lääkkeet[[#This Row],[Velvoite 1.7.2025 (pakkauksia)]],Lääkkeet[[#This Row],[Suurimman alitusluvan mukainen velvoite
1.7.-31.12.2025 (pakkauksia)]],Lääkkeet[[#This Row],[Alin saldo 
1.7.-31.12.2025 (pakkauksia)]])*Lääkkeet[[#This Row],[Kirjanpitoarvo / pakkaus 1.7.2025
(EUR  ALV 0 %)]]</f>
        <v>0</v>
      </c>
      <c r="W480" s="49" t="str" cm="1">
        <f t="array" ref="W480">IFERROR(_xlfn.IFS(Lääkkeet[[#This Row],[Sitoutunut pääoma 
1.1.-30.6.2025 (EUR)]]&gt;0,"Täytetyt",Lääkkeet[[#This Row],[Sitoutunut pääoma 
1.7.-31.12.2025 (EUR)]]&gt;0,"Täytetyt"),"")</f>
        <v/>
      </c>
      <c r="X480" s="49"/>
      <c r="Y480" s="5">
        <f>Hakulomake!$B$29</f>
        <v>0</v>
      </c>
    </row>
    <row r="481" spans="1:25" x14ac:dyDescent="0.25">
      <c r="A481" s="6" t="s">
        <v>59</v>
      </c>
      <c r="B481" s="5">
        <f>Hakulomake!$B$17</f>
        <v>0</v>
      </c>
      <c r="C481" s="61">
        <v>3</v>
      </c>
      <c r="D481" s="5" t="s">
        <v>783</v>
      </c>
      <c r="E481" s="60" t="s">
        <v>943</v>
      </c>
      <c r="F481" s="5" t="s">
        <v>785</v>
      </c>
      <c r="G481" s="5" t="s">
        <v>944</v>
      </c>
      <c r="H481" s="5" t="s">
        <v>945</v>
      </c>
      <c r="I481" s="5" t="s">
        <v>946</v>
      </c>
      <c r="J481" s="61" t="s">
        <v>947</v>
      </c>
      <c r="N481" s="13"/>
      <c r="O481" s="39">
        <f>MIN(Lääkkeet[[#This Row],[Velvoite 1.1.2025 (pakkauksia)]],Lääkkeet[[#This Row],[Suurimman alitusluvan mukainen velvoite 
1.1.-30.6.2025 (pakkauksia)]],Lääkkeet[[#This Row],[Alin saldo 
1.1.-30.6.2025 (pakkauksia)]])*Lääkkeet[[#This Row],[Kirjanpitoarvo / pakkaus 1.1.2025
(EUR  ALV 0 %)]]</f>
        <v>0</v>
      </c>
      <c r="P481" s="15"/>
      <c r="Q481" s="12"/>
      <c r="R481" s="12"/>
      <c r="S481" s="12"/>
      <c r="T481" s="13"/>
      <c r="U481" s="39">
        <f>MIN(Lääkkeet[[#This Row],[Velvoite 1.7.2025 (pakkauksia)]],Lääkkeet[[#This Row],[Suurimman alitusluvan mukainen velvoite
1.7.-31.12.2025 (pakkauksia)]],Lääkkeet[[#This Row],[Alin saldo 
1.7.-31.12.2025 (pakkauksia)]])*Lääkkeet[[#This Row],[Kirjanpitoarvo / pakkaus 1.7.2025
(EUR  ALV 0 %)]]</f>
        <v>0</v>
      </c>
      <c r="W481" s="49" t="str" cm="1">
        <f t="array" ref="W481">IFERROR(_xlfn.IFS(Lääkkeet[[#This Row],[Sitoutunut pääoma 
1.1.-30.6.2025 (EUR)]]&gt;0,"Täytetyt",Lääkkeet[[#This Row],[Sitoutunut pääoma 
1.7.-31.12.2025 (EUR)]]&gt;0,"Täytetyt"),"")</f>
        <v/>
      </c>
      <c r="X481" s="49"/>
      <c r="Y481" s="5">
        <f>Hakulomake!$B$29</f>
        <v>0</v>
      </c>
    </row>
    <row r="482" spans="1:25" x14ac:dyDescent="0.25">
      <c r="A482" s="6" t="s">
        <v>59</v>
      </c>
      <c r="B482" s="5">
        <f>Hakulomake!$B$17</f>
        <v>0</v>
      </c>
      <c r="C482" s="61">
        <v>3</v>
      </c>
      <c r="D482" s="5" t="s">
        <v>783</v>
      </c>
      <c r="E482" s="60" t="s">
        <v>948</v>
      </c>
      <c r="F482" s="5" t="s">
        <v>785</v>
      </c>
      <c r="G482" s="5" t="s">
        <v>949</v>
      </c>
      <c r="H482" s="5" t="s">
        <v>945</v>
      </c>
      <c r="I482" s="5" t="s">
        <v>206</v>
      </c>
      <c r="J482" s="61" t="s">
        <v>947</v>
      </c>
      <c r="N482" s="13"/>
      <c r="O482" s="39">
        <f>MIN(Lääkkeet[[#This Row],[Velvoite 1.1.2025 (pakkauksia)]],Lääkkeet[[#This Row],[Suurimman alitusluvan mukainen velvoite 
1.1.-30.6.2025 (pakkauksia)]],Lääkkeet[[#This Row],[Alin saldo 
1.1.-30.6.2025 (pakkauksia)]])*Lääkkeet[[#This Row],[Kirjanpitoarvo / pakkaus 1.1.2025
(EUR  ALV 0 %)]]</f>
        <v>0</v>
      </c>
      <c r="P482" s="15"/>
      <c r="Q482" s="12"/>
      <c r="R482" s="12"/>
      <c r="S482" s="12"/>
      <c r="T482" s="13"/>
      <c r="U482" s="39">
        <f>MIN(Lääkkeet[[#This Row],[Velvoite 1.7.2025 (pakkauksia)]],Lääkkeet[[#This Row],[Suurimman alitusluvan mukainen velvoite
1.7.-31.12.2025 (pakkauksia)]],Lääkkeet[[#This Row],[Alin saldo 
1.7.-31.12.2025 (pakkauksia)]])*Lääkkeet[[#This Row],[Kirjanpitoarvo / pakkaus 1.7.2025
(EUR  ALV 0 %)]]</f>
        <v>0</v>
      </c>
      <c r="W482" s="49" t="str" cm="1">
        <f t="array" ref="W482">IFERROR(_xlfn.IFS(Lääkkeet[[#This Row],[Sitoutunut pääoma 
1.1.-30.6.2025 (EUR)]]&gt;0,"Täytetyt",Lääkkeet[[#This Row],[Sitoutunut pääoma 
1.7.-31.12.2025 (EUR)]]&gt;0,"Täytetyt"),"")</f>
        <v/>
      </c>
      <c r="X482" s="49"/>
      <c r="Y482" s="5">
        <f>Hakulomake!$B$29</f>
        <v>0</v>
      </c>
    </row>
    <row r="483" spans="1:25" x14ac:dyDescent="0.25">
      <c r="A483" s="6" t="s">
        <v>59</v>
      </c>
      <c r="B483" s="5">
        <f>Hakulomake!$B$17</f>
        <v>0</v>
      </c>
      <c r="C483" s="61">
        <v>3</v>
      </c>
      <c r="D483" s="5" t="s">
        <v>832</v>
      </c>
      <c r="E483" s="60" t="s">
        <v>2722</v>
      </c>
      <c r="F483" s="5" t="s">
        <v>834</v>
      </c>
      <c r="G483" s="5" t="s">
        <v>889</v>
      </c>
      <c r="H483" s="5" t="s">
        <v>950</v>
      </c>
      <c r="I483" s="5" t="s">
        <v>894</v>
      </c>
      <c r="J483" s="61">
        <v>30</v>
      </c>
      <c r="N483" s="13"/>
      <c r="O483" s="39">
        <f>MIN(Lääkkeet[[#This Row],[Velvoite 1.1.2025 (pakkauksia)]],Lääkkeet[[#This Row],[Suurimman alitusluvan mukainen velvoite 
1.1.-30.6.2025 (pakkauksia)]],Lääkkeet[[#This Row],[Alin saldo 
1.1.-30.6.2025 (pakkauksia)]])*Lääkkeet[[#This Row],[Kirjanpitoarvo / pakkaus 1.1.2025
(EUR  ALV 0 %)]]</f>
        <v>0</v>
      </c>
      <c r="P483" s="15"/>
      <c r="Q483" s="12"/>
      <c r="R483" s="12"/>
      <c r="S483" s="12"/>
      <c r="T483" s="13"/>
      <c r="U483" s="39">
        <f>MIN(Lääkkeet[[#This Row],[Velvoite 1.7.2025 (pakkauksia)]],Lääkkeet[[#This Row],[Suurimman alitusluvan mukainen velvoite
1.7.-31.12.2025 (pakkauksia)]],Lääkkeet[[#This Row],[Alin saldo 
1.7.-31.12.2025 (pakkauksia)]])*Lääkkeet[[#This Row],[Kirjanpitoarvo / pakkaus 1.7.2025
(EUR  ALV 0 %)]]</f>
        <v>0</v>
      </c>
      <c r="W483" s="49" t="str" cm="1">
        <f t="array" ref="W483">IFERROR(_xlfn.IFS(Lääkkeet[[#This Row],[Sitoutunut pääoma 
1.1.-30.6.2025 (EUR)]]&gt;0,"Täytetyt",Lääkkeet[[#This Row],[Sitoutunut pääoma 
1.7.-31.12.2025 (EUR)]]&gt;0,"Täytetyt"),"")</f>
        <v/>
      </c>
      <c r="X483" s="49"/>
      <c r="Y483" s="5">
        <f>Hakulomake!$B$29</f>
        <v>0</v>
      </c>
    </row>
    <row r="484" spans="1:25" x14ac:dyDescent="0.25">
      <c r="A484" s="6" t="s">
        <v>59</v>
      </c>
      <c r="B484" s="5">
        <f>Hakulomake!$B$17</f>
        <v>0</v>
      </c>
      <c r="C484" s="61">
        <v>3</v>
      </c>
      <c r="D484" s="5" t="s">
        <v>832</v>
      </c>
      <c r="E484" s="60" t="s">
        <v>951</v>
      </c>
      <c r="F484" s="5" t="s">
        <v>834</v>
      </c>
      <c r="G484" s="5" t="s">
        <v>889</v>
      </c>
      <c r="H484" s="5" t="s">
        <v>950</v>
      </c>
      <c r="I484" s="5" t="s">
        <v>894</v>
      </c>
      <c r="J484" s="61">
        <v>100</v>
      </c>
      <c r="N484" s="13"/>
      <c r="O484" s="39">
        <f>MIN(Lääkkeet[[#This Row],[Velvoite 1.1.2025 (pakkauksia)]],Lääkkeet[[#This Row],[Suurimman alitusluvan mukainen velvoite 
1.1.-30.6.2025 (pakkauksia)]],Lääkkeet[[#This Row],[Alin saldo 
1.1.-30.6.2025 (pakkauksia)]])*Lääkkeet[[#This Row],[Kirjanpitoarvo / pakkaus 1.1.2025
(EUR  ALV 0 %)]]</f>
        <v>0</v>
      </c>
      <c r="P484" s="15"/>
      <c r="Q484" s="12"/>
      <c r="R484" s="12"/>
      <c r="S484" s="12"/>
      <c r="T484" s="13"/>
      <c r="U484" s="39">
        <f>MIN(Lääkkeet[[#This Row],[Velvoite 1.7.2025 (pakkauksia)]],Lääkkeet[[#This Row],[Suurimman alitusluvan mukainen velvoite
1.7.-31.12.2025 (pakkauksia)]],Lääkkeet[[#This Row],[Alin saldo 
1.7.-31.12.2025 (pakkauksia)]])*Lääkkeet[[#This Row],[Kirjanpitoarvo / pakkaus 1.7.2025
(EUR  ALV 0 %)]]</f>
        <v>0</v>
      </c>
      <c r="W484" s="49" t="str" cm="1">
        <f t="array" ref="W484">IFERROR(_xlfn.IFS(Lääkkeet[[#This Row],[Sitoutunut pääoma 
1.1.-30.6.2025 (EUR)]]&gt;0,"Täytetyt",Lääkkeet[[#This Row],[Sitoutunut pääoma 
1.7.-31.12.2025 (EUR)]]&gt;0,"Täytetyt"),"")</f>
        <v/>
      </c>
      <c r="X484" s="49"/>
      <c r="Y484" s="5">
        <f>Hakulomake!$B$29</f>
        <v>0</v>
      </c>
    </row>
    <row r="485" spans="1:25" x14ac:dyDescent="0.25">
      <c r="A485" s="6" t="s">
        <v>59</v>
      </c>
      <c r="B485" s="5">
        <f>Hakulomake!$B$17</f>
        <v>0</v>
      </c>
      <c r="C485" s="61">
        <v>3</v>
      </c>
      <c r="D485" s="5" t="s">
        <v>801</v>
      </c>
      <c r="E485" s="60" t="s">
        <v>952</v>
      </c>
      <c r="F485" s="5" t="s">
        <v>803</v>
      </c>
      <c r="G485" s="5" t="s">
        <v>838</v>
      </c>
      <c r="H485" s="5" t="s">
        <v>810</v>
      </c>
      <c r="I485" s="5" t="s">
        <v>806</v>
      </c>
      <c r="J485" s="61">
        <v>30</v>
      </c>
      <c r="N485" s="13"/>
      <c r="O485" s="39">
        <f>MIN(Lääkkeet[[#This Row],[Velvoite 1.1.2025 (pakkauksia)]],Lääkkeet[[#This Row],[Suurimman alitusluvan mukainen velvoite 
1.1.-30.6.2025 (pakkauksia)]],Lääkkeet[[#This Row],[Alin saldo 
1.1.-30.6.2025 (pakkauksia)]])*Lääkkeet[[#This Row],[Kirjanpitoarvo / pakkaus 1.1.2025
(EUR  ALV 0 %)]]</f>
        <v>0</v>
      </c>
      <c r="P485" s="15"/>
      <c r="Q485" s="12"/>
      <c r="R485" s="12"/>
      <c r="S485" s="12"/>
      <c r="T485" s="13"/>
      <c r="U485" s="39">
        <f>MIN(Lääkkeet[[#This Row],[Velvoite 1.7.2025 (pakkauksia)]],Lääkkeet[[#This Row],[Suurimman alitusluvan mukainen velvoite
1.7.-31.12.2025 (pakkauksia)]],Lääkkeet[[#This Row],[Alin saldo 
1.7.-31.12.2025 (pakkauksia)]])*Lääkkeet[[#This Row],[Kirjanpitoarvo / pakkaus 1.7.2025
(EUR  ALV 0 %)]]</f>
        <v>0</v>
      </c>
      <c r="W485" s="49" t="str" cm="1">
        <f t="array" ref="W485">IFERROR(_xlfn.IFS(Lääkkeet[[#This Row],[Sitoutunut pääoma 
1.1.-30.6.2025 (EUR)]]&gt;0,"Täytetyt",Lääkkeet[[#This Row],[Sitoutunut pääoma 
1.7.-31.12.2025 (EUR)]]&gt;0,"Täytetyt"),"")</f>
        <v/>
      </c>
      <c r="X485" s="49"/>
      <c r="Y485" s="5">
        <f>Hakulomake!$B$29</f>
        <v>0</v>
      </c>
    </row>
    <row r="486" spans="1:25" x14ac:dyDescent="0.25">
      <c r="A486" s="6" t="s">
        <v>59</v>
      </c>
      <c r="B486" s="5">
        <f>Hakulomake!$B$17</f>
        <v>0</v>
      </c>
      <c r="C486" s="61">
        <v>3</v>
      </c>
      <c r="D486" s="5" t="s">
        <v>854</v>
      </c>
      <c r="E486" s="60" t="s">
        <v>953</v>
      </c>
      <c r="F486" s="5" t="s">
        <v>856</v>
      </c>
      <c r="G486" s="5" t="s">
        <v>954</v>
      </c>
      <c r="H486" s="5" t="s">
        <v>93</v>
      </c>
      <c r="I486" s="5" t="s">
        <v>133</v>
      </c>
      <c r="J486" s="61">
        <v>20</v>
      </c>
      <c r="N486" s="13"/>
      <c r="O486" s="39">
        <f>MIN(Lääkkeet[[#This Row],[Velvoite 1.1.2025 (pakkauksia)]],Lääkkeet[[#This Row],[Suurimman alitusluvan mukainen velvoite 
1.1.-30.6.2025 (pakkauksia)]],Lääkkeet[[#This Row],[Alin saldo 
1.1.-30.6.2025 (pakkauksia)]])*Lääkkeet[[#This Row],[Kirjanpitoarvo / pakkaus 1.1.2025
(EUR  ALV 0 %)]]</f>
        <v>0</v>
      </c>
      <c r="P486" s="15"/>
      <c r="Q486" s="12"/>
      <c r="R486" s="12"/>
      <c r="S486" s="12"/>
      <c r="T486" s="13"/>
      <c r="U486" s="39">
        <f>MIN(Lääkkeet[[#This Row],[Velvoite 1.7.2025 (pakkauksia)]],Lääkkeet[[#This Row],[Suurimman alitusluvan mukainen velvoite
1.7.-31.12.2025 (pakkauksia)]],Lääkkeet[[#This Row],[Alin saldo 
1.7.-31.12.2025 (pakkauksia)]])*Lääkkeet[[#This Row],[Kirjanpitoarvo / pakkaus 1.7.2025
(EUR  ALV 0 %)]]</f>
        <v>0</v>
      </c>
      <c r="W486" s="49" t="str" cm="1">
        <f t="array" ref="W486">IFERROR(_xlfn.IFS(Lääkkeet[[#This Row],[Sitoutunut pääoma 
1.1.-30.6.2025 (EUR)]]&gt;0,"Täytetyt",Lääkkeet[[#This Row],[Sitoutunut pääoma 
1.7.-31.12.2025 (EUR)]]&gt;0,"Täytetyt"),"")</f>
        <v/>
      </c>
      <c r="X486" s="49"/>
      <c r="Y486" s="5">
        <f>Hakulomake!$B$29</f>
        <v>0</v>
      </c>
    </row>
    <row r="487" spans="1:25" x14ac:dyDescent="0.25">
      <c r="A487" s="6" t="s">
        <v>59</v>
      </c>
      <c r="B487" s="5">
        <f>Hakulomake!$B$17</f>
        <v>0</v>
      </c>
      <c r="C487" s="61">
        <v>3</v>
      </c>
      <c r="D487" s="5" t="s">
        <v>854</v>
      </c>
      <c r="E487" s="60" t="s">
        <v>955</v>
      </c>
      <c r="F487" s="5" t="s">
        <v>856</v>
      </c>
      <c r="G487" s="5" t="s">
        <v>954</v>
      </c>
      <c r="H487" s="5" t="s">
        <v>93</v>
      </c>
      <c r="I487" s="5" t="s">
        <v>133</v>
      </c>
      <c r="J487" s="61">
        <v>100</v>
      </c>
      <c r="N487" s="13"/>
      <c r="O487" s="39">
        <f>MIN(Lääkkeet[[#This Row],[Velvoite 1.1.2025 (pakkauksia)]],Lääkkeet[[#This Row],[Suurimman alitusluvan mukainen velvoite 
1.1.-30.6.2025 (pakkauksia)]],Lääkkeet[[#This Row],[Alin saldo 
1.1.-30.6.2025 (pakkauksia)]])*Lääkkeet[[#This Row],[Kirjanpitoarvo / pakkaus 1.1.2025
(EUR  ALV 0 %)]]</f>
        <v>0</v>
      </c>
      <c r="P487" s="15"/>
      <c r="Q487" s="12"/>
      <c r="R487" s="12"/>
      <c r="S487" s="12"/>
      <c r="T487" s="13"/>
      <c r="U487" s="39">
        <f>MIN(Lääkkeet[[#This Row],[Velvoite 1.7.2025 (pakkauksia)]],Lääkkeet[[#This Row],[Suurimman alitusluvan mukainen velvoite
1.7.-31.12.2025 (pakkauksia)]],Lääkkeet[[#This Row],[Alin saldo 
1.7.-31.12.2025 (pakkauksia)]])*Lääkkeet[[#This Row],[Kirjanpitoarvo / pakkaus 1.7.2025
(EUR  ALV 0 %)]]</f>
        <v>0</v>
      </c>
      <c r="W487" s="49" t="str" cm="1">
        <f t="array" ref="W487">IFERROR(_xlfn.IFS(Lääkkeet[[#This Row],[Sitoutunut pääoma 
1.1.-30.6.2025 (EUR)]]&gt;0,"Täytetyt",Lääkkeet[[#This Row],[Sitoutunut pääoma 
1.7.-31.12.2025 (EUR)]]&gt;0,"Täytetyt"),"")</f>
        <v/>
      </c>
      <c r="X487" s="49"/>
      <c r="Y487" s="5">
        <f>Hakulomake!$B$29</f>
        <v>0</v>
      </c>
    </row>
    <row r="488" spans="1:25" x14ac:dyDescent="0.25">
      <c r="A488" s="6" t="s">
        <v>59</v>
      </c>
      <c r="B488" s="5">
        <f>Hakulomake!$B$17</f>
        <v>0</v>
      </c>
      <c r="C488" s="61">
        <v>3</v>
      </c>
      <c r="D488" s="5" t="s">
        <v>801</v>
      </c>
      <c r="E488" s="60" t="s">
        <v>956</v>
      </c>
      <c r="F488" s="5" t="s">
        <v>803</v>
      </c>
      <c r="G488" s="5" t="s">
        <v>927</v>
      </c>
      <c r="H488" s="5" t="s">
        <v>812</v>
      </c>
      <c r="I488" s="5" t="s">
        <v>806</v>
      </c>
      <c r="J488" s="61">
        <v>28</v>
      </c>
      <c r="N488" s="13"/>
      <c r="O488" s="39">
        <f>MIN(Lääkkeet[[#This Row],[Velvoite 1.1.2025 (pakkauksia)]],Lääkkeet[[#This Row],[Suurimman alitusluvan mukainen velvoite 
1.1.-30.6.2025 (pakkauksia)]],Lääkkeet[[#This Row],[Alin saldo 
1.1.-30.6.2025 (pakkauksia)]])*Lääkkeet[[#This Row],[Kirjanpitoarvo / pakkaus 1.1.2025
(EUR  ALV 0 %)]]</f>
        <v>0</v>
      </c>
      <c r="P488" s="15"/>
      <c r="Q488" s="12"/>
      <c r="R488" s="12"/>
      <c r="S488" s="12"/>
      <c r="T488" s="13"/>
      <c r="U488" s="39">
        <f>MIN(Lääkkeet[[#This Row],[Velvoite 1.7.2025 (pakkauksia)]],Lääkkeet[[#This Row],[Suurimman alitusluvan mukainen velvoite
1.7.-31.12.2025 (pakkauksia)]],Lääkkeet[[#This Row],[Alin saldo 
1.7.-31.12.2025 (pakkauksia)]])*Lääkkeet[[#This Row],[Kirjanpitoarvo / pakkaus 1.7.2025
(EUR  ALV 0 %)]]</f>
        <v>0</v>
      </c>
      <c r="W488" s="49" t="str" cm="1">
        <f t="array" ref="W488">IFERROR(_xlfn.IFS(Lääkkeet[[#This Row],[Sitoutunut pääoma 
1.1.-30.6.2025 (EUR)]]&gt;0,"Täytetyt",Lääkkeet[[#This Row],[Sitoutunut pääoma 
1.7.-31.12.2025 (EUR)]]&gt;0,"Täytetyt"),"")</f>
        <v/>
      </c>
      <c r="X488" s="49"/>
      <c r="Y488" s="5">
        <f>Hakulomake!$B$29</f>
        <v>0</v>
      </c>
    </row>
    <row r="489" spans="1:25" x14ac:dyDescent="0.25">
      <c r="A489" s="6" t="s">
        <v>59</v>
      </c>
      <c r="B489" s="5">
        <f>Hakulomake!$B$17</f>
        <v>0</v>
      </c>
      <c r="C489" s="61">
        <v>3</v>
      </c>
      <c r="D489" s="5" t="s">
        <v>801</v>
      </c>
      <c r="E489" s="60" t="s">
        <v>957</v>
      </c>
      <c r="F489" s="5" t="s">
        <v>803</v>
      </c>
      <c r="G489" s="5" t="s">
        <v>927</v>
      </c>
      <c r="H489" s="5" t="s">
        <v>812</v>
      </c>
      <c r="I489" s="5" t="s">
        <v>806</v>
      </c>
      <c r="J489" s="61">
        <v>98</v>
      </c>
      <c r="N489" s="13"/>
      <c r="O489" s="39">
        <f>MIN(Lääkkeet[[#This Row],[Velvoite 1.1.2025 (pakkauksia)]],Lääkkeet[[#This Row],[Suurimman alitusluvan mukainen velvoite 
1.1.-30.6.2025 (pakkauksia)]],Lääkkeet[[#This Row],[Alin saldo 
1.1.-30.6.2025 (pakkauksia)]])*Lääkkeet[[#This Row],[Kirjanpitoarvo / pakkaus 1.1.2025
(EUR  ALV 0 %)]]</f>
        <v>0</v>
      </c>
      <c r="P489" s="15"/>
      <c r="Q489" s="12"/>
      <c r="R489" s="12"/>
      <c r="S489" s="12"/>
      <c r="T489" s="13"/>
      <c r="U489" s="39">
        <f>MIN(Lääkkeet[[#This Row],[Velvoite 1.7.2025 (pakkauksia)]],Lääkkeet[[#This Row],[Suurimman alitusluvan mukainen velvoite
1.7.-31.12.2025 (pakkauksia)]],Lääkkeet[[#This Row],[Alin saldo 
1.7.-31.12.2025 (pakkauksia)]])*Lääkkeet[[#This Row],[Kirjanpitoarvo / pakkaus 1.7.2025
(EUR  ALV 0 %)]]</f>
        <v>0</v>
      </c>
      <c r="W489" s="49" t="str" cm="1">
        <f t="array" ref="W489">IFERROR(_xlfn.IFS(Lääkkeet[[#This Row],[Sitoutunut pääoma 
1.1.-30.6.2025 (EUR)]]&gt;0,"Täytetyt",Lääkkeet[[#This Row],[Sitoutunut pääoma 
1.7.-31.12.2025 (EUR)]]&gt;0,"Täytetyt"),"")</f>
        <v/>
      </c>
      <c r="X489" s="49"/>
      <c r="Y489" s="5">
        <f>Hakulomake!$B$29</f>
        <v>0</v>
      </c>
    </row>
    <row r="490" spans="1:25" x14ac:dyDescent="0.25">
      <c r="A490" s="6" t="s">
        <v>59</v>
      </c>
      <c r="B490" s="5">
        <f>Hakulomake!$B$17</f>
        <v>0</v>
      </c>
      <c r="C490" s="61">
        <v>3</v>
      </c>
      <c r="D490" s="5" t="s">
        <v>854</v>
      </c>
      <c r="E490" s="60" t="s">
        <v>958</v>
      </c>
      <c r="F490" s="5" t="s">
        <v>856</v>
      </c>
      <c r="G490" s="5" t="s">
        <v>959</v>
      </c>
      <c r="H490" s="5" t="s">
        <v>436</v>
      </c>
      <c r="I490" s="5" t="s">
        <v>206</v>
      </c>
      <c r="J490" s="61" t="s">
        <v>960</v>
      </c>
      <c r="N490" s="13"/>
      <c r="O490" s="39">
        <f>MIN(Lääkkeet[[#This Row],[Velvoite 1.1.2025 (pakkauksia)]],Lääkkeet[[#This Row],[Suurimman alitusluvan mukainen velvoite 
1.1.-30.6.2025 (pakkauksia)]],Lääkkeet[[#This Row],[Alin saldo 
1.1.-30.6.2025 (pakkauksia)]])*Lääkkeet[[#This Row],[Kirjanpitoarvo / pakkaus 1.1.2025
(EUR  ALV 0 %)]]</f>
        <v>0</v>
      </c>
      <c r="P490" s="15"/>
      <c r="Q490" s="12"/>
      <c r="R490" s="12"/>
      <c r="S490" s="12"/>
      <c r="T490" s="13"/>
      <c r="U490" s="39">
        <f>MIN(Lääkkeet[[#This Row],[Velvoite 1.7.2025 (pakkauksia)]],Lääkkeet[[#This Row],[Suurimman alitusluvan mukainen velvoite
1.7.-31.12.2025 (pakkauksia)]],Lääkkeet[[#This Row],[Alin saldo 
1.7.-31.12.2025 (pakkauksia)]])*Lääkkeet[[#This Row],[Kirjanpitoarvo / pakkaus 1.7.2025
(EUR  ALV 0 %)]]</f>
        <v>0</v>
      </c>
      <c r="W490" s="49" t="str" cm="1">
        <f t="array" ref="W490">IFERROR(_xlfn.IFS(Lääkkeet[[#This Row],[Sitoutunut pääoma 
1.1.-30.6.2025 (EUR)]]&gt;0,"Täytetyt",Lääkkeet[[#This Row],[Sitoutunut pääoma 
1.7.-31.12.2025 (EUR)]]&gt;0,"Täytetyt"),"")</f>
        <v/>
      </c>
      <c r="X490" s="49"/>
      <c r="Y490" s="5">
        <f>Hakulomake!$B$29</f>
        <v>0</v>
      </c>
    </row>
    <row r="491" spans="1:25" x14ac:dyDescent="0.25">
      <c r="A491" s="6" t="s">
        <v>59</v>
      </c>
      <c r="B491" s="5">
        <f>Hakulomake!$B$17</f>
        <v>0</v>
      </c>
      <c r="C491" s="61">
        <v>3</v>
      </c>
      <c r="D491" s="5" t="s">
        <v>854</v>
      </c>
      <c r="E491" s="60" t="s">
        <v>961</v>
      </c>
      <c r="F491" s="5" t="s">
        <v>856</v>
      </c>
      <c r="G491" s="5" t="s">
        <v>954</v>
      </c>
      <c r="H491" s="5" t="s">
        <v>898</v>
      </c>
      <c r="I491" s="5" t="s">
        <v>133</v>
      </c>
      <c r="J491" s="61">
        <v>100</v>
      </c>
      <c r="N491" s="13"/>
      <c r="O491" s="39">
        <f>MIN(Lääkkeet[[#This Row],[Velvoite 1.1.2025 (pakkauksia)]],Lääkkeet[[#This Row],[Suurimman alitusluvan mukainen velvoite 
1.1.-30.6.2025 (pakkauksia)]],Lääkkeet[[#This Row],[Alin saldo 
1.1.-30.6.2025 (pakkauksia)]])*Lääkkeet[[#This Row],[Kirjanpitoarvo / pakkaus 1.1.2025
(EUR  ALV 0 %)]]</f>
        <v>0</v>
      </c>
      <c r="P491" s="15"/>
      <c r="Q491" s="12"/>
      <c r="R491" s="12"/>
      <c r="S491" s="12"/>
      <c r="T491" s="13"/>
      <c r="U491" s="39">
        <f>MIN(Lääkkeet[[#This Row],[Velvoite 1.7.2025 (pakkauksia)]],Lääkkeet[[#This Row],[Suurimman alitusluvan mukainen velvoite
1.7.-31.12.2025 (pakkauksia)]],Lääkkeet[[#This Row],[Alin saldo 
1.7.-31.12.2025 (pakkauksia)]])*Lääkkeet[[#This Row],[Kirjanpitoarvo / pakkaus 1.7.2025
(EUR  ALV 0 %)]]</f>
        <v>0</v>
      </c>
      <c r="W491" s="49" t="str" cm="1">
        <f t="array" ref="W491">IFERROR(_xlfn.IFS(Lääkkeet[[#This Row],[Sitoutunut pääoma 
1.1.-30.6.2025 (EUR)]]&gt;0,"Täytetyt",Lääkkeet[[#This Row],[Sitoutunut pääoma 
1.7.-31.12.2025 (EUR)]]&gt;0,"Täytetyt"),"")</f>
        <v/>
      </c>
      <c r="X491" s="49"/>
      <c r="Y491" s="5">
        <f>Hakulomake!$B$29</f>
        <v>0</v>
      </c>
    </row>
    <row r="492" spans="1:25" x14ac:dyDescent="0.25">
      <c r="A492" s="6" t="s">
        <v>59</v>
      </c>
      <c r="B492" s="5">
        <f>Hakulomake!$B$17</f>
        <v>0</v>
      </c>
      <c r="C492" s="61">
        <v>3</v>
      </c>
      <c r="D492" s="5" t="s">
        <v>854</v>
      </c>
      <c r="E492" s="60" t="s">
        <v>962</v>
      </c>
      <c r="F492" s="5" t="s">
        <v>856</v>
      </c>
      <c r="G492" s="5" t="s">
        <v>954</v>
      </c>
      <c r="H492" s="5" t="s">
        <v>898</v>
      </c>
      <c r="I492" s="5" t="s">
        <v>133</v>
      </c>
      <c r="J492" s="61">
        <v>500</v>
      </c>
      <c r="N492" s="13"/>
      <c r="O492" s="39">
        <f>MIN(Lääkkeet[[#This Row],[Velvoite 1.1.2025 (pakkauksia)]],Lääkkeet[[#This Row],[Suurimman alitusluvan mukainen velvoite 
1.1.-30.6.2025 (pakkauksia)]],Lääkkeet[[#This Row],[Alin saldo 
1.1.-30.6.2025 (pakkauksia)]])*Lääkkeet[[#This Row],[Kirjanpitoarvo / pakkaus 1.1.2025
(EUR  ALV 0 %)]]</f>
        <v>0</v>
      </c>
      <c r="P492" s="15"/>
      <c r="Q492" s="12"/>
      <c r="R492" s="12"/>
      <c r="S492" s="12"/>
      <c r="T492" s="13"/>
      <c r="U492" s="39">
        <f>MIN(Lääkkeet[[#This Row],[Velvoite 1.7.2025 (pakkauksia)]],Lääkkeet[[#This Row],[Suurimman alitusluvan mukainen velvoite
1.7.-31.12.2025 (pakkauksia)]],Lääkkeet[[#This Row],[Alin saldo 
1.7.-31.12.2025 (pakkauksia)]])*Lääkkeet[[#This Row],[Kirjanpitoarvo / pakkaus 1.7.2025
(EUR  ALV 0 %)]]</f>
        <v>0</v>
      </c>
      <c r="W492" s="49" t="str" cm="1">
        <f t="array" ref="W492">IFERROR(_xlfn.IFS(Lääkkeet[[#This Row],[Sitoutunut pääoma 
1.1.-30.6.2025 (EUR)]]&gt;0,"Täytetyt",Lääkkeet[[#This Row],[Sitoutunut pääoma 
1.7.-31.12.2025 (EUR)]]&gt;0,"Täytetyt"),"")</f>
        <v/>
      </c>
      <c r="X492" s="49"/>
      <c r="Y492" s="5">
        <f>Hakulomake!$B$29</f>
        <v>0</v>
      </c>
    </row>
    <row r="493" spans="1:25" x14ac:dyDescent="0.25">
      <c r="A493" s="6" t="s">
        <v>59</v>
      </c>
      <c r="B493" s="5">
        <f>Hakulomake!$B$17</f>
        <v>0</v>
      </c>
      <c r="C493" s="61">
        <v>3</v>
      </c>
      <c r="D493" s="5" t="s">
        <v>963</v>
      </c>
      <c r="E493" s="60" t="s">
        <v>964</v>
      </c>
      <c r="F493" s="5" t="s">
        <v>965</v>
      </c>
      <c r="G493" s="5" t="s">
        <v>966</v>
      </c>
      <c r="H493" s="5" t="s">
        <v>178</v>
      </c>
      <c r="I493" s="5" t="s">
        <v>133</v>
      </c>
      <c r="J493" s="61">
        <v>100</v>
      </c>
      <c r="N493" s="13"/>
      <c r="O493" s="39">
        <f>MIN(Lääkkeet[[#This Row],[Velvoite 1.1.2025 (pakkauksia)]],Lääkkeet[[#This Row],[Suurimman alitusluvan mukainen velvoite 
1.1.-30.6.2025 (pakkauksia)]],Lääkkeet[[#This Row],[Alin saldo 
1.1.-30.6.2025 (pakkauksia)]])*Lääkkeet[[#This Row],[Kirjanpitoarvo / pakkaus 1.1.2025
(EUR  ALV 0 %)]]</f>
        <v>0</v>
      </c>
      <c r="P493" s="15"/>
      <c r="Q493" s="12"/>
      <c r="R493" s="12"/>
      <c r="S493" s="12"/>
      <c r="T493" s="13"/>
      <c r="U493" s="39">
        <f>MIN(Lääkkeet[[#This Row],[Velvoite 1.7.2025 (pakkauksia)]],Lääkkeet[[#This Row],[Suurimman alitusluvan mukainen velvoite
1.7.-31.12.2025 (pakkauksia)]],Lääkkeet[[#This Row],[Alin saldo 
1.7.-31.12.2025 (pakkauksia)]])*Lääkkeet[[#This Row],[Kirjanpitoarvo / pakkaus 1.7.2025
(EUR  ALV 0 %)]]</f>
        <v>0</v>
      </c>
      <c r="W493" s="49" t="str" cm="1">
        <f t="array" ref="W493">IFERROR(_xlfn.IFS(Lääkkeet[[#This Row],[Sitoutunut pääoma 
1.1.-30.6.2025 (EUR)]]&gt;0,"Täytetyt",Lääkkeet[[#This Row],[Sitoutunut pääoma 
1.7.-31.12.2025 (EUR)]]&gt;0,"Täytetyt"),"")</f>
        <v/>
      </c>
      <c r="X493" s="49"/>
      <c r="Y493" s="5">
        <f>Hakulomake!$B$29</f>
        <v>0</v>
      </c>
    </row>
    <row r="494" spans="1:25" x14ac:dyDescent="0.25">
      <c r="A494" s="6" t="s">
        <v>59</v>
      </c>
      <c r="B494" s="5">
        <f>Hakulomake!$B$17</f>
        <v>0</v>
      </c>
      <c r="C494" s="61">
        <v>3</v>
      </c>
      <c r="D494" s="5" t="s">
        <v>801</v>
      </c>
      <c r="E494" s="60" t="s">
        <v>967</v>
      </c>
      <c r="F494" s="5" t="s">
        <v>803</v>
      </c>
      <c r="G494" s="5" t="s">
        <v>838</v>
      </c>
      <c r="H494" s="5" t="s">
        <v>805</v>
      </c>
      <c r="I494" s="5" t="s">
        <v>806</v>
      </c>
      <c r="J494" s="61">
        <v>30</v>
      </c>
      <c r="N494" s="13"/>
      <c r="O494" s="39">
        <f>MIN(Lääkkeet[[#This Row],[Velvoite 1.1.2025 (pakkauksia)]],Lääkkeet[[#This Row],[Suurimman alitusluvan mukainen velvoite 
1.1.-30.6.2025 (pakkauksia)]],Lääkkeet[[#This Row],[Alin saldo 
1.1.-30.6.2025 (pakkauksia)]])*Lääkkeet[[#This Row],[Kirjanpitoarvo / pakkaus 1.1.2025
(EUR  ALV 0 %)]]</f>
        <v>0</v>
      </c>
      <c r="P494" s="15"/>
      <c r="Q494" s="12"/>
      <c r="R494" s="12"/>
      <c r="S494" s="12"/>
      <c r="T494" s="13"/>
      <c r="U494" s="39">
        <f>MIN(Lääkkeet[[#This Row],[Velvoite 1.7.2025 (pakkauksia)]],Lääkkeet[[#This Row],[Suurimman alitusluvan mukainen velvoite
1.7.-31.12.2025 (pakkauksia)]],Lääkkeet[[#This Row],[Alin saldo 
1.7.-31.12.2025 (pakkauksia)]])*Lääkkeet[[#This Row],[Kirjanpitoarvo / pakkaus 1.7.2025
(EUR  ALV 0 %)]]</f>
        <v>0</v>
      </c>
      <c r="W494" s="49" t="str" cm="1">
        <f t="array" ref="W494">IFERROR(_xlfn.IFS(Lääkkeet[[#This Row],[Sitoutunut pääoma 
1.1.-30.6.2025 (EUR)]]&gt;0,"Täytetyt",Lääkkeet[[#This Row],[Sitoutunut pääoma 
1.7.-31.12.2025 (EUR)]]&gt;0,"Täytetyt"),"")</f>
        <v/>
      </c>
      <c r="X494" s="49"/>
      <c r="Y494" s="5">
        <f>Hakulomake!$B$29</f>
        <v>0</v>
      </c>
    </row>
    <row r="495" spans="1:25" x14ac:dyDescent="0.25">
      <c r="A495" s="6" t="s">
        <v>59</v>
      </c>
      <c r="B495" s="5">
        <f>Hakulomake!$B$17</f>
        <v>0</v>
      </c>
      <c r="C495" s="61">
        <v>3</v>
      </c>
      <c r="D495" s="5" t="s">
        <v>801</v>
      </c>
      <c r="E495" s="60" t="s">
        <v>968</v>
      </c>
      <c r="F495" s="5" t="s">
        <v>803</v>
      </c>
      <c r="G495" s="5" t="s">
        <v>919</v>
      </c>
      <c r="H495" s="5" t="s">
        <v>810</v>
      </c>
      <c r="I495" s="5" t="s">
        <v>806</v>
      </c>
      <c r="J495" s="61">
        <v>28</v>
      </c>
      <c r="N495" s="13"/>
      <c r="O495" s="39">
        <f>MIN(Lääkkeet[[#This Row],[Velvoite 1.1.2025 (pakkauksia)]],Lääkkeet[[#This Row],[Suurimman alitusluvan mukainen velvoite 
1.1.-30.6.2025 (pakkauksia)]],Lääkkeet[[#This Row],[Alin saldo 
1.1.-30.6.2025 (pakkauksia)]])*Lääkkeet[[#This Row],[Kirjanpitoarvo / pakkaus 1.1.2025
(EUR  ALV 0 %)]]</f>
        <v>0</v>
      </c>
      <c r="P495" s="15"/>
      <c r="Q495" s="12"/>
      <c r="R495" s="12"/>
      <c r="S495" s="12"/>
      <c r="T495" s="13"/>
      <c r="U495" s="39">
        <f>MIN(Lääkkeet[[#This Row],[Velvoite 1.7.2025 (pakkauksia)]],Lääkkeet[[#This Row],[Suurimman alitusluvan mukainen velvoite
1.7.-31.12.2025 (pakkauksia)]],Lääkkeet[[#This Row],[Alin saldo 
1.7.-31.12.2025 (pakkauksia)]])*Lääkkeet[[#This Row],[Kirjanpitoarvo / pakkaus 1.7.2025
(EUR  ALV 0 %)]]</f>
        <v>0</v>
      </c>
      <c r="W495" s="49" t="str" cm="1">
        <f t="array" ref="W495">IFERROR(_xlfn.IFS(Lääkkeet[[#This Row],[Sitoutunut pääoma 
1.1.-30.6.2025 (EUR)]]&gt;0,"Täytetyt",Lääkkeet[[#This Row],[Sitoutunut pääoma 
1.7.-31.12.2025 (EUR)]]&gt;0,"Täytetyt"),"")</f>
        <v/>
      </c>
      <c r="X495" s="49"/>
      <c r="Y495" s="5">
        <f>Hakulomake!$B$29</f>
        <v>0</v>
      </c>
    </row>
    <row r="496" spans="1:25" x14ac:dyDescent="0.25">
      <c r="A496" s="6" t="s">
        <v>59</v>
      </c>
      <c r="B496" s="5">
        <f>Hakulomake!$B$17</f>
        <v>0</v>
      </c>
      <c r="C496" s="61">
        <v>3</v>
      </c>
      <c r="D496" s="5" t="s">
        <v>801</v>
      </c>
      <c r="E496" s="60" t="s">
        <v>969</v>
      </c>
      <c r="F496" s="5" t="s">
        <v>803</v>
      </c>
      <c r="G496" s="5" t="s">
        <v>919</v>
      </c>
      <c r="H496" s="5" t="s">
        <v>810</v>
      </c>
      <c r="I496" s="5" t="s">
        <v>806</v>
      </c>
      <c r="J496" s="61">
        <v>98</v>
      </c>
      <c r="N496" s="13"/>
      <c r="O496" s="39">
        <f>MIN(Lääkkeet[[#This Row],[Velvoite 1.1.2025 (pakkauksia)]],Lääkkeet[[#This Row],[Suurimman alitusluvan mukainen velvoite 
1.1.-30.6.2025 (pakkauksia)]],Lääkkeet[[#This Row],[Alin saldo 
1.1.-30.6.2025 (pakkauksia)]])*Lääkkeet[[#This Row],[Kirjanpitoarvo / pakkaus 1.1.2025
(EUR  ALV 0 %)]]</f>
        <v>0</v>
      </c>
      <c r="P496" s="15"/>
      <c r="Q496" s="12"/>
      <c r="R496" s="12"/>
      <c r="S496" s="12"/>
      <c r="T496" s="13"/>
      <c r="U496" s="39">
        <f>MIN(Lääkkeet[[#This Row],[Velvoite 1.7.2025 (pakkauksia)]],Lääkkeet[[#This Row],[Suurimman alitusluvan mukainen velvoite
1.7.-31.12.2025 (pakkauksia)]],Lääkkeet[[#This Row],[Alin saldo 
1.7.-31.12.2025 (pakkauksia)]])*Lääkkeet[[#This Row],[Kirjanpitoarvo / pakkaus 1.7.2025
(EUR  ALV 0 %)]]</f>
        <v>0</v>
      </c>
      <c r="W496" s="49" t="str" cm="1">
        <f t="array" ref="W496">IFERROR(_xlfn.IFS(Lääkkeet[[#This Row],[Sitoutunut pääoma 
1.1.-30.6.2025 (EUR)]]&gt;0,"Täytetyt",Lääkkeet[[#This Row],[Sitoutunut pääoma 
1.7.-31.12.2025 (EUR)]]&gt;0,"Täytetyt"),"")</f>
        <v/>
      </c>
      <c r="X496" s="49"/>
      <c r="Y496" s="5">
        <f>Hakulomake!$B$29</f>
        <v>0</v>
      </c>
    </row>
    <row r="497" spans="1:25" x14ac:dyDescent="0.25">
      <c r="A497" s="6" t="s">
        <v>59</v>
      </c>
      <c r="B497" s="5">
        <f>Hakulomake!$B$17</f>
        <v>0</v>
      </c>
      <c r="C497" s="61">
        <v>3</v>
      </c>
      <c r="D497" s="5" t="s">
        <v>801</v>
      </c>
      <c r="E497" s="60" t="s">
        <v>970</v>
      </c>
      <c r="F497" s="5" t="s">
        <v>803</v>
      </c>
      <c r="G497" s="5" t="s">
        <v>838</v>
      </c>
      <c r="H497" s="5" t="s">
        <v>808</v>
      </c>
      <c r="I497" s="5" t="s">
        <v>806</v>
      </c>
      <c r="J497" s="61">
        <v>30</v>
      </c>
      <c r="N497" s="13"/>
      <c r="O497" s="39">
        <f>MIN(Lääkkeet[[#This Row],[Velvoite 1.1.2025 (pakkauksia)]],Lääkkeet[[#This Row],[Suurimman alitusluvan mukainen velvoite 
1.1.-30.6.2025 (pakkauksia)]],Lääkkeet[[#This Row],[Alin saldo 
1.1.-30.6.2025 (pakkauksia)]])*Lääkkeet[[#This Row],[Kirjanpitoarvo / pakkaus 1.1.2025
(EUR  ALV 0 %)]]</f>
        <v>0</v>
      </c>
      <c r="P497" s="15"/>
      <c r="Q497" s="12"/>
      <c r="R497" s="12"/>
      <c r="S497" s="12"/>
      <c r="T497" s="13"/>
      <c r="U497" s="39">
        <f>MIN(Lääkkeet[[#This Row],[Velvoite 1.7.2025 (pakkauksia)]],Lääkkeet[[#This Row],[Suurimman alitusluvan mukainen velvoite
1.7.-31.12.2025 (pakkauksia)]],Lääkkeet[[#This Row],[Alin saldo 
1.7.-31.12.2025 (pakkauksia)]])*Lääkkeet[[#This Row],[Kirjanpitoarvo / pakkaus 1.7.2025
(EUR  ALV 0 %)]]</f>
        <v>0</v>
      </c>
      <c r="W497" s="49" t="str" cm="1">
        <f t="array" ref="W497">IFERROR(_xlfn.IFS(Lääkkeet[[#This Row],[Sitoutunut pääoma 
1.1.-30.6.2025 (EUR)]]&gt;0,"Täytetyt",Lääkkeet[[#This Row],[Sitoutunut pääoma 
1.7.-31.12.2025 (EUR)]]&gt;0,"Täytetyt"),"")</f>
        <v/>
      </c>
      <c r="X497" s="49"/>
      <c r="Y497" s="5">
        <f>Hakulomake!$B$29</f>
        <v>0</v>
      </c>
    </row>
    <row r="498" spans="1:25" x14ac:dyDescent="0.25">
      <c r="A498" s="6" t="s">
        <v>59</v>
      </c>
      <c r="B498" s="5">
        <f>Hakulomake!$B$17</f>
        <v>0</v>
      </c>
      <c r="C498" s="61">
        <v>3</v>
      </c>
      <c r="D498" s="5" t="s">
        <v>801</v>
      </c>
      <c r="E498" s="60" t="s">
        <v>971</v>
      </c>
      <c r="F498" s="5" t="s">
        <v>803</v>
      </c>
      <c r="G498" s="5" t="s">
        <v>820</v>
      </c>
      <c r="H498" s="5" t="s">
        <v>805</v>
      </c>
      <c r="I498" s="5" t="s">
        <v>806</v>
      </c>
      <c r="J498" s="61">
        <v>250</v>
      </c>
      <c r="N498" s="13"/>
      <c r="O498" s="39">
        <f>MIN(Lääkkeet[[#This Row],[Velvoite 1.1.2025 (pakkauksia)]],Lääkkeet[[#This Row],[Suurimman alitusluvan mukainen velvoite 
1.1.-30.6.2025 (pakkauksia)]],Lääkkeet[[#This Row],[Alin saldo 
1.1.-30.6.2025 (pakkauksia)]])*Lääkkeet[[#This Row],[Kirjanpitoarvo / pakkaus 1.1.2025
(EUR  ALV 0 %)]]</f>
        <v>0</v>
      </c>
      <c r="P498" s="15"/>
      <c r="Q498" s="12"/>
      <c r="R498" s="12"/>
      <c r="S498" s="12"/>
      <c r="T498" s="13"/>
      <c r="U498" s="39">
        <f>MIN(Lääkkeet[[#This Row],[Velvoite 1.7.2025 (pakkauksia)]],Lääkkeet[[#This Row],[Suurimman alitusluvan mukainen velvoite
1.7.-31.12.2025 (pakkauksia)]],Lääkkeet[[#This Row],[Alin saldo 
1.7.-31.12.2025 (pakkauksia)]])*Lääkkeet[[#This Row],[Kirjanpitoarvo / pakkaus 1.7.2025
(EUR  ALV 0 %)]]</f>
        <v>0</v>
      </c>
      <c r="W498" s="49" t="str" cm="1">
        <f t="array" ref="W498">IFERROR(_xlfn.IFS(Lääkkeet[[#This Row],[Sitoutunut pääoma 
1.1.-30.6.2025 (EUR)]]&gt;0,"Täytetyt",Lääkkeet[[#This Row],[Sitoutunut pääoma 
1.7.-31.12.2025 (EUR)]]&gt;0,"Täytetyt"),"")</f>
        <v/>
      </c>
      <c r="X498" s="49"/>
      <c r="Y498" s="5">
        <f>Hakulomake!$B$29</f>
        <v>0</v>
      </c>
    </row>
    <row r="499" spans="1:25" x14ac:dyDescent="0.25">
      <c r="A499" s="6" t="s">
        <v>59</v>
      </c>
      <c r="B499" s="5">
        <f>Hakulomake!$B$17</f>
        <v>0</v>
      </c>
      <c r="C499" s="61">
        <v>3</v>
      </c>
      <c r="D499" s="5" t="s">
        <v>854</v>
      </c>
      <c r="E499" s="60" t="s">
        <v>972</v>
      </c>
      <c r="F499" s="5" t="s">
        <v>856</v>
      </c>
      <c r="G499" s="5" t="s">
        <v>931</v>
      </c>
      <c r="H499" s="5" t="s">
        <v>436</v>
      </c>
      <c r="I499" s="5" t="s">
        <v>193</v>
      </c>
      <c r="J499" s="61" t="s">
        <v>973</v>
      </c>
      <c r="N499" s="13"/>
      <c r="O499" s="39">
        <f>MIN(Lääkkeet[[#This Row],[Velvoite 1.1.2025 (pakkauksia)]],Lääkkeet[[#This Row],[Suurimman alitusluvan mukainen velvoite 
1.1.-30.6.2025 (pakkauksia)]],Lääkkeet[[#This Row],[Alin saldo 
1.1.-30.6.2025 (pakkauksia)]])*Lääkkeet[[#This Row],[Kirjanpitoarvo / pakkaus 1.1.2025
(EUR  ALV 0 %)]]</f>
        <v>0</v>
      </c>
      <c r="P499" s="15"/>
      <c r="Q499" s="12"/>
      <c r="R499" s="12"/>
      <c r="S499" s="12"/>
      <c r="T499" s="13"/>
      <c r="U499" s="39">
        <f>MIN(Lääkkeet[[#This Row],[Velvoite 1.7.2025 (pakkauksia)]],Lääkkeet[[#This Row],[Suurimman alitusluvan mukainen velvoite
1.7.-31.12.2025 (pakkauksia)]],Lääkkeet[[#This Row],[Alin saldo 
1.7.-31.12.2025 (pakkauksia)]])*Lääkkeet[[#This Row],[Kirjanpitoarvo / pakkaus 1.7.2025
(EUR  ALV 0 %)]]</f>
        <v>0</v>
      </c>
      <c r="W499" s="49" t="str" cm="1">
        <f t="array" ref="W499">IFERROR(_xlfn.IFS(Lääkkeet[[#This Row],[Sitoutunut pääoma 
1.1.-30.6.2025 (EUR)]]&gt;0,"Täytetyt",Lääkkeet[[#This Row],[Sitoutunut pääoma 
1.7.-31.12.2025 (EUR)]]&gt;0,"Täytetyt"),"")</f>
        <v/>
      </c>
      <c r="X499" s="49"/>
      <c r="Y499" s="5">
        <f>Hakulomake!$B$29</f>
        <v>0</v>
      </c>
    </row>
    <row r="500" spans="1:25" x14ac:dyDescent="0.25">
      <c r="A500" s="6" t="s">
        <v>59</v>
      </c>
      <c r="B500" s="5">
        <f>Hakulomake!$B$17</f>
        <v>0</v>
      </c>
      <c r="C500" s="61">
        <v>3</v>
      </c>
      <c r="D500" s="5" t="s">
        <v>963</v>
      </c>
      <c r="E500" s="60" t="s">
        <v>974</v>
      </c>
      <c r="F500" s="5" t="s">
        <v>965</v>
      </c>
      <c r="G500" s="5" t="s">
        <v>975</v>
      </c>
      <c r="H500" s="5" t="s">
        <v>950</v>
      </c>
      <c r="I500" s="5" t="s">
        <v>133</v>
      </c>
      <c r="J500" s="61">
        <v>30</v>
      </c>
      <c r="N500" s="13"/>
      <c r="O500" s="39">
        <f>MIN(Lääkkeet[[#This Row],[Velvoite 1.1.2025 (pakkauksia)]],Lääkkeet[[#This Row],[Suurimman alitusluvan mukainen velvoite 
1.1.-30.6.2025 (pakkauksia)]],Lääkkeet[[#This Row],[Alin saldo 
1.1.-30.6.2025 (pakkauksia)]])*Lääkkeet[[#This Row],[Kirjanpitoarvo / pakkaus 1.1.2025
(EUR  ALV 0 %)]]</f>
        <v>0</v>
      </c>
      <c r="P500" s="15"/>
      <c r="Q500" s="12"/>
      <c r="R500" s="12"/>
      <c r="S500" s="12"/>
      <c r="T500" s="13"/>
      <c r="U500" s="39">
        <f>MIN(Lääkkeet[[#This Row],[Velvoite 1.7.2025 (pakkauksia)]],Lääkkeet[[#This Row],[Suurimman alitusluvan mukainen velvoite
1.7.-31.12.2025 (pakkauksia)]],Lääkkeet[[#This Row],[Alin saldo 
1.7.-31.12.2025 (pakkauksia)]])*Lääkkeet[[#This Row],[Kirjanpitoarvo / pakkaus 1.7.2025
(EUR  ALV 0 %)]]</f>
        <v>0</v>
      </c>
      <c r="W500" s="49" t="str" cm="1">
        <f t="array" ref="W500">IFERROR(_xlfn.IFS(Lääkkeet[[#This Row],[Sitoutunut pääoma 
1.1.-30.6.2025 (EUR)]]&gt;0,"Täytetyt",Lääkkeet[[#This Row],[Sitoutunut pääoma 
1.7.-31.12.2025 (EUR)]]&gt;0,"Täytetyt"),"")</f>
        <v/>
      </c>
      <c r="X500" s="49"/>
      <c r="Y500" s="5">
        <f>Hakulomake!$B$29</f>
        <v>0</v>
      </c>
    </row>
    <row r="501" spans="1:25" x14ac:dyDescent="0.25">
      <c r="A501" s="6" t="s">
        <v>59</v>
      </c>
      <c r="B501" s="5">
        <f>Hakulomake!$B$17</f>
        <v>0</v>
      </c>
      <c r="C501" s="61">
        <v>3</v>
      </c>
      <c r="D501" s="5" t="s">
        <v>963</v>
      </c>
      <c r="E501" s="60" t="s">
        <v>976</v>
      </c>
      <c r="F501" s="5" t="s">
        <v>965</v>
      </c>
      <c r="G501" s="5" t="s">
        <v>975</v>
      </c>
      <c r="H501" s="5" t="s">
        <v>950</v>
      </c>
      <c r="I501" s="5" t="s">
        <v>133</v>
      </c>
      <c r="J501" s="61">
        <v>100</v>
      </c>
      <c r="N501" s="13"/>
      <c r="O501" s="39">
        <f>MIN(Lääkkeet[[#This Row],[Velvoite 1.1.2025 (pakkauksia)]],Lääkkeet[[#This Row],[Suurimman alitusluvan mukainen velvoite 
1.1.-30.6.2025 (pakkauksia)]],Lääkkeet[[#This Row],[Alin saldo 
1.1.-30.6.2025 (pakkauksia)]])*Lääkkeet[[#This Row],[Kirjanpitoarvo / pakkaus 1.1.2025
(EUR  ALV 0 %)]]</f>
        <v>0</v>
      </c>
      <c r="P501" s="15"/>
      <c r="Q501" s="12"/>
      <c r="R501" s="12"/>
      <c r="S501" s="12"/>
      <c r="T501" s="13"/>
      <c r="U501" s="39">
        <f>MIN(Lääkkeet[[#This Row],[Velvoite 1.7.2025 (pakkauksia)]],Lääkkeet[[#This Row],[Suurimman alitusluvan mukainen velvoite
1.7.-31.12.2025 (pakkauksia)]],Lääkkeet[[#This Row],[Alin saldo 
1.7.-31.12.2025 (pakkauksia)]])*Lääkkeet[[#This Row],[Kirjanpitoarvo / pakkaus 1.7.2025
(EUR  ALV 0 %)]]</f>
        <v>0</v>
      </c>
      <c r="W501" s="49" t="str" cm="1">
        <f t="array" ref="W501">IFERROR(_xlfn.IFS(Lääkkeet[[#This Row],[Sitoutunut pääoma 
1.1.-30.6.2025 (EUR)]]&gt;0,"Täytetyt",Lääkkeet[[#This Row],[Sitoutunut pääoma 
1.7.-31.12.2025 (EUR)]]&gt;0,"Täytetyt"),"")</f>
        <v/>
      </c>
      <c r="X501" s="49"/>
      <c r="Y501" s="5">
        <f>Hakulomake!$B$29</f>
        <v>0</v>
      </c>
    </row>
    <row r="502" spans="1:25" x14ac:dyDescent="0.25">
      <c r="A502" s="6" t="s">
        <v>59</v>
      </c>
      <c r="B502" s="5">
        <f>Hakulomake!$B$17</f>
        <v>0</v>
      </c>
      <c r="C502" s="61">
        <v>3</v>
      </c>
      <c r="D502" s="5" t="s">
        <v>789</v>
      </c>
      <c r="E502" s="60" t="s">
        <v>977</v>
      </c>
      <c r="F502" s="5" t="s">
        <v>791</v>
      </c>
      <c r="G502" s="5" t="s">
        <v>905</v>
      </c>
      <c r="H502" s="5" t="s">
        <v>796</v>
      </c>
      <c r="I502" s="5" t="s">
        <v>133</v>
      </c>
      <c r="J502" s="61">
        <v>500</v>
      </c>
      <c r="N502" s="13"/>
      <c r="O502" s="39">
        <f>MIN(Lääkkeet[[#This Row],[Velvoite 1.1.2025 (pakkauksia)]],Lääkkeet[[#This Row],[Suurimman alitusluvan mukainen velvoite 
1.1.-30.6.2025 (pakkauksia)]],Lääkkeet[[#This Row],[Alin saldo 
1.1.-30.6.2025 (pakkauksia)]])*Lääkkeet[[#This Row],[Kirjanpitoarvo / pakkaus 1.1.2025
(EUR  ALV 0 %)]]</f>
        <v>0</v>
      </c>
      <c r="P502" s="15"/>
      <c r="Q502" s="12"/>
      <c r="R502" s="12"/>
      <c r="S502" s="12"/>
      <c r="T502" s="13"/>
      <c r="U502" s="39">
        <f>MIN(Lääkkeet[[#This Row],[Velvoite 1.7.2025 (pakkauksia)]],Lääkkeet[[#This Row],[Suurimman alitusluvan mukainen velvoite
1.7.-31.12.2025 (pakkauksia)]],Lääkkeet[[#This Row],[Alin saldo 
1.7.-31.12.2025 (pakkauksia)]])*Lääkkeet[[#This Row],[Kirjanpitoarvo / pakkaus 1.7.2025
(EUR  ALV 0 %)]]</f>
        <v>0</v>
      </c>
      <c r="W502" s="49" t="str" cm="1">
        <f t="array" ref="W502">IFERROR(_xlfn.IFS(Lääkkeet[[#This Row],[Sitoutunut pääoma 
1.1.-30.6.2025 (EUR)]]&gt;0,"Täytetyt",Lääkkeet[[#This Row],[Sitoutunut pääoma 
1.7.-31.12.2025 (EUR)]]&gt;0,"Täytetyt"),"")</f>
        <v/>
      </c>
      <c r="X502" s="49"/>
      <c r="Y502" s="5">
        <f>Hakulomake!$B$29</f>
        <v>0</v>
      </c>
    </row>
    <row r="503" spans="1:25" x14ac:dyDescent="0.25">
      <c r="A503" s="6" t="s">
        <v>59</v>
      </c>
      <c r="B503" s="5">
        <f>Hakulomake!$B$17</f>
        <v>0</v>
      </c>
      <c r="C503" s="61">
        <v>3</v>
      </c>
      <c r="D503" s="5" t="s">
        <v>783</v>
      </c>
      <c r="E503" s="60" t="s">
        <v>978</v>
      </c>
      <c r="F503" s="5" t="s">
        <v>785</v>
      </c>
      <c r="G503" s="5" t="s">
        <v>786</v>
      </c>
      <c r="H503" s="5" t="s">
        <v>945</v>
      </c>
      <c r="I503" s="5" t="s">
        <v>206</v>
      </c>
      <c r="J503" s="61" t="s">
        <v>788</v>
      </c>
      <c r="N503" s="13"/>
      <c r="O503" s="39">
        <f>MIN(Lääkkeet[[#This Row],[Velvoite 1.1.2025 (pakkauksia)]],Lääkkeet[[#This Row],[Suurimman alitusluvan mukainen velvoite 
1.1.-30.6.2025 (pakkauksia)]],Lääkkeet[[#This Row],[Alin saldo 
1.1.-30.6.2025 (pakkauksia)]])*Lääkkeet[[#This Row],[Kirjanpitoarvo / pakkaus 1.1.2025
(EUR  ALV 0 %)]]</f>
        <v>0</v>
      </c>
      <c r="P503" s="15"/>
      <c r="Q503" s="12"/>
      <c r="R503" s="12"/>
      <c r="S503" s="12"/>
      <c r="T503" s="13"/>
      <c r="U503" s="39">
        <f>MIN(Lääkkeet[[#This Row],[Velvoite 1.7.2025 (pakkauksia)]],Lääkkeet[[#This Row],[Suurimman alitusluvan mukainen velvoite
1.7.-31.12.2025 (pakkauksia)]],Lääkkeet[[#This Row],[Alin saldo 
1.7.-31.12.2025 (pakkauksia)]])*Lääkkeet[[#This Row],[Kirjanpitoarvo / pakkaus 1.7.2025
(EUR  ALV 0 %)]]</f>
        <v>0</v>
      </c>
      <c r="W503" s="49" t="str" cm="1">
        <f t="array" ref="W503">IFERROR(_xlfn.IFS(Lääkkeet[[#This Row],[Sitoutunut pääoma 
1.1.-30.6.2025 (EUR)]]&gt;0,"Täytetyt",Lääkkeet[[#This Row],[Sitoutunut pääoma 
1.7.-31.12.2025 (EUR)]]&gt;0,"Täytetyt"),"")</f>
        <v/>
      </c>
      <c r="X503" s="49"/>
      <c r="Y503" s="5">
        <f>Hakulomake!$B$29</f>
        <v>0</v>
      </c>
    </row>
    <row r="504" spans="1:25" x14ac:dyDescent="0.25">
      <c r="A504" s="6" t="s">
        <v>59</v>
      </c>
      <c r="B504" s="5">
        <f>Hakulomake!$B$17</f>
        <v>0</v>
      </c>
      <c r="C504" s="61">
        <v>3</v>
      </c>
      <c r="D504" s="5" t="s">
        <v>854</v>
      </c>
      <c r="E504" s="60" t="s">
        <v>979</v>
      </c>
      <c r="F504" s="5" t="s">
        <v>856</v>
      </c>
      <c r="G504" s="5" t="s">
        <v>954</v>
      </c>
      <c r="H504" s="5" t="s">
        <v>836</v>
      </c>
      <c r="I504" s="5" t="s">
        <v>133</v>
      </c>
      <c r="J504" s="61">
        <v>100</v>
      </c>
      <c r="N504" s="13"/>
      <c r="O504" s="39">
        <f>MIN(Lääkkeet[[#This Row],[Velvoite 1.1.2025 (pakkauksia)]],Lääkkeet[[#This Row],[Suurimman alitusluvan mukainen velvoite 
1.1.-30.6.2025 (pakkauksia)]],Lääkkeet[[#This Row],[Alin saldo 
1.1.-30.6.2025 (pakkauksia)]])*Lääkkeet[[#This Row],[Kirjanpitoarvo / pakkaus 1.1.2025
(EUR  ALV 0 %)]]</f>
        <v>0</v>
      </c>
      <c r="P504" s="15"/>
      <c r="Q504" s="12"/>
      <c r="R504" s="12"/>
      <c r="S504" s="12"/>
      <c r="T504" s="13"/>
      <c r="U504" s="39">
        <f>MIN(Lääkkeet[[#This Row],[Velvoite 1.7.2025 (pakkauksia)]],Lääkkeet[[#This Row],[Suurimman alitusluvan mukainen velvoite
1.7.-31.12.2025 (pakkauksia)]],Lääkkeet[[#This Row],[Alin saldo 
1.7.-31.12.2025 (pakkauksia)]])*Lääkkeet[[#This Row],[Kirjanpitoarvo / pakkaus 1.7.2025
(EUR  ALV 0 %)]]</f>
        <v>0</v>
      </c>
      <c r="W504" s="49" t="str" cm="1">
        <f t="array" ref="W504">IFERROR(_xlfn.IFS(Lääkkeet[[#This Row],[Sitoutunut pääoma 
1.1.-30.6.2025 (EUR)]]&gt;0,"Täytetyt",Lääkkeet[[#This Row],[Sitoutunut pääoma 
1.7.-31.12.2025 (EUR)]]&gt;0,"Täytetyt"),"")</f>
        <v/>
      </c>
      <c r="X504" s="49"/>
      <c r="Y504" s="5">
        <f>Hakulomake!$B$29</f>
        <v>0</v>
      </c>
    </row>
    <row r="505" spans="1:25" x14ac:dyDescent="0.25">
      <c r="A505" s="6" t="s">
        <v>59</v>
      </c>
      <c r="B505" s="5">
        <f>Hakulomake!$B$17</f>
        <v>0</v>
      </c>
      <c r="C505" s="61">
        <v>3</v>
      </c>
      <c r="D505" s="5" t="s">
        <v>801</v>
      </c>
      <c r="E505" s="60" t="s">
        <v>980</v>
      </c>
      <c r="F505" s="5" t="s">
        <v>803</v>
      </c>
      <c r="G505" s="5" t="s">
        <v>981</v>
      </c>
      <c r="H505" s="5" t="s">
        <v>787</v>
      </c>
      <c r="I505" s="5" t="s">
        <v>206</v>
      </c>
      <c r="J505" s="61" t="s">
        <v>788</v>
      </c>
      <c r="N505" s="13"/>
      <c r="O505" s="39">
        <f>MIN(Lääkkeet[[#This Row],[Velvoite 1.1.2025 (pakkauksia)]],Lääkkeet[[#This Row],[Suurimman alitusluvan mukainen velvoite 
1.1.-30.6.2025 (pakkauksia)]],Lääkkeet[[#This Row],[Alin saldo 
1.1.-30.6.2025 (pakkauksia)]])*Lääkkeet[[#This Row],[Kirjanpitoarvo / pakkaus 1.1.2025
(EUR  ALV 0 %)]]</f>
        <v>0</v>
      </c>
      <c r="P505" s="15"/>
      <c r="Q505" s="12"/>
      <c r="R505" s="12"/>
      <c r="S505" s="12"/>
      <c r="T505" s="13"/>
      <c r="U505" s="39">
        <f>MIN(Lääkkeet[[#This Row],[Velvoite 1.7.2025 (pakkauksia)]],Lääkkeet[[#This Row],[Suurimman alitusluvan mukainen velvoite
1.7.-31.12.2025 (pakkauksia)]],Lääkkeet[[#This Row],[Alin saldo 
1.7.-31.12.2025 (pakkauksia)]])*Lääkkeet[[#This Row],[Kirjanpitoarvo / pakkaus 1.7.2025
(EUR  ALV 0 %)]]</f>
        <v>0</v>
      </c>
      <c r="W505" s="49" t="str" cm="1">
        <f t="array" ref="W505">IFERROR(_xlfn.IFS(Lääkkeet[[#This Row],[Sitoutunut pääoma 
1.1.-30.6.2025 (EUR)]]&gt;0,"Täytetyt",Lääkkeet[[#This Row],[Sitoutunut pääoma 
1.7.-31.12.2025 (EUR)]]&gt;0,"Täytetyt"),"")</f>
        <v/>
      </c>
      <c r="X505" s="49"/>
      <c r="Y505" s="5">
        <f>Hakulomake!$B$29</f>
        <v>0</v>
      </c>
    </row>
    <row r="506" spans="1:25" x14ac:dyDescent="0.25">
      <c r="A506" s="6" t="s">
        <v>59</v>
      </c>
      <c r="B506" s="5">
        <f>Hakulomake!$B$17</f>
        <v>0</v>
      </c>
      <c r="C506" s="61">
        <v>3</v>
      </c>
      <c r="D506" s="5" t="s">
        <v>801</v>
      </c>
      <c r="E506" s="60" t="s">
        <v>982</v>
      </c>
      <c r="F506" s="5" t="s">
        <v>803</v>
      </c>
      <c r="G506" s="5" t="s">
        <v>804</v>
      </c>
      <c r="H506" s="5" t="s">
        <v>812</v>
      </c>
      <c r="I506" s="5" t="s">
        <v>806</v>
      </c>
      <c r="J506" s="61">
        <v>250</v>
      </c>
      <c r="N506" s="13"/>
      <c r="O506" s="39">
        <f>MIN(Lääkkeet[[#This Row],[Velvoite 1.1.2025 (pakkauksia)]],Lääkkeet[[#This Row],[Suurimman alitusluvan mukainen velvoite 
1.1.-30.6.2025 (pakkauksia)]],Lääkkeet[[#This Row],[Alin saldo 
1.1.-30.6.2025 (pakkauksia)]])*Lääkkeet[[#This Row],[Kirjanpitoarvo / pakkaus 1.1.2025
(EUR  ALV 0 %)]]</f>
        <v>0</v>
      </c>
      <c r="P506" s="15"/>
      <c r="Q506" s="12"/>
      <c r="R506" s="12"/>
      <c r="S506" s="12"/>
      <c r="T506" s="13"/>
      <c r="U506" s="39">
        <f>MIN(Lääkkeet[[#This Row],[Velvoite 1.7.2025 (pakkauksia)]],Lääkkeet[[#This Row],[Suurimman alitusluvan mukainen velvoite
1.7.-31.12.2025 (pakkauksia)]],Lääkkeet[[#This Row],[Alin saldo 
1.7.-31.12.2025 (pakkauksia)]])*Lääkkeet[[#This Row],[Kirjanpitoarvo / pakkaus 1.7.2025
(EUR  ALV 0 %)]]</f>
        <v>0</v>
      </c>
      <c r="W506" s="49" t="str" cm="1">
        <f t="array" ref="W506">IFERROR(_xlfn.IFS(Lääkkeet[[#This Row],[Sitoutunut pääoma 
1.1.-30.6.2025 (EUR)]]&gt;0,"Täytetyt",Lääkkeet[[#This Row],[Sitoutunut pääoma 
1.7.-31.12.2025 (EUR)]]&gt;0,"Täytetyt"),"")</f>
        <v/>
      </c>
      <c r="X506" s="49"/>
      <c r="Y506" s="5">
        <f>Hakulomake!$B$29</f>
        <v>0</v>
      </c>
    </row>
    <row r="507" spans="1:25" x14ac:dyDescent="0.25">
      <c r="A507" s="6" t="s">
        <v>59</v>
      </c>
      <c r="B507" s="5">
        <f>Hakulomake!$B$17</f>
        <v>0</v>
      </c>
      <c r="C507" s="61">
        <v>3</v>
      </c>
      <c r="D507" s="5" t="s">
        <v>789</v>
      </c>
      <c r="E507" s="60" t="s">
        <v>983</v>
      </c>
      <c r="F507" s="5" t="s">
        <v>791</v>
      </c>
      <c r="G507" s="5" t="s">
        <v>905</v>
      </c>
      <c r="H507" s="5" t="s">
        <v>984</v>
      </c>
      <c r="I507" s="5" t="s">
        <v>133</v>
      </c>
      <c r="J507" s="61">
        <v>100</v>
      </c>
      <c r="N507" s="13"/>
      <c r="O507" s="39">
        <f>MIN(Lääkkeet[[#This Row],[Velvoite 1.1.2025 (pakkauksia)]],Lääkkeet[[#This Row],[Suurimman alitusluvan mukainen velvoite 
1.1.-30.6.2025 (pakkauksia)]],Lääkkeet[[#This Row],[Alin saldo 
1.1.-30.6.2025 (pakkauksia)]])*Lääkkeet[[#This Row],[Kirjanpitoarvo / pakkaus 1.1.2025
(EUR  ALV 0 %)]]</f>
        <v>0</v>
      </c>
      <c r="P507" s="15"/>
      <c r="Q507" s="12"/>
      <c r="R507" s="12"/>
      <c r="S507" s="12"/>
      <c r="T507" s="13"/>
      <c r="U507" s="39">
        <f>MIN(Lääkkeet[[#This Row],[Velvoite 1.7.2025 (pakkauksia)]],Lääkkeet[[#This Row],[Suurimman alitusluvan mukainen velvoite
1.7.-31.12.2025 (pakkauksia)]],Lääkkeet[[#This Row],[Alin saldo 
1.7.-31.12.2025 (pakkauksia)]])*Lääkkeet[[#This Row],[Kirjanpitoarvo / pakkaus 1.7.2025
(EUR  ALV 0 %)]]</f>
        <v>0</v>
      </c>
      <c r="W507" s="49" t="str" cm="1">
        <f t="array" ref="W507">IFERROR(_xlfn.IFS(Lääkkeet[[#This Row],[Sitoutunut pääoma 
1.1.-30.6.2025 (EUR)]]&gt;0,"Täytetyt",Lääkkeet[[#This Row],[Sitoutunut pääoma 
1.7.-31.12.2025 (EUR)]]&gt;0,"Täytetyt"),"")</f>
        <v/>
      </c>
      <c r="X507" s="49"/>
      <c r="Y507" s="5">
        <f>Hakulomake!$B$29</f>
        <v>0</v>
      </c>
    </row>
    <row r="508" spans="1:25" x14ac:dyDescent="0.25">
      <c r="A508" s="6" t="s">
        <v>59</v>
      </c>
      <c r="B508" s="5">
        <f>Hakulomake!$B$17</f>
        <v>0</v>
      </c>
      <c r="C508" s="61">
        <v>3</v>
      </c>
      <c r="D508" s="5" t="s">
        <v>854</v>
      </c>
      <c r="E508" s="60" t="s">
        <v>985</v>
      </c>
      <c r="F508" s="5" t="s">
        <v>856</v>
      </c>
      <c r="G508" s="5" t="s">
        <v>986</v>
      </c>
      <c r="H508" s="5" t="s">
        <v>436</v>
      </c>
      <c r="I508" s="5" t="s">
        <v>193</v>
      </c>
      <c r="J508" s="61" t="s">
        <v>987</v>
      </c>
      <c r="N508" s="13"/>
      <c r="O508" s="39">
        <f>MIN(Lääkkeet[[#This Row],[Velvoite 1.1.2025 (pakkauksia)]],Lääkkeet[[#This Row],[Suurimman alitusluvan mukainen velvoite 
1.1.-30.6.2025 (pakkauksia)]],Lääkkeet[[#This Row],[Alin saldo 
1.1.-30.6.2025 (pakkauksia)]])*Lääkkeet[[#This Row],[Kirjanpitoarvo / pakkaus 1.1.2025
(EUR  ALV 0 %)]]</f>
        <v>0</v>
      </c>
      <c r="P508" s="15"/>
      <c r="Q508" s="12"/>
      <c r="R508" s="12"/>
      <c r="S508" s="12"/>
      <c r="T508" s="13"/>
      <c r="U508" s="39">
        <f>MIN(Lääkkeet[[#This Row],[Velvoite 1.7.2025 (pakkauksia)]],Lääkkeet[[#This Row],[Suurimman alitusluvan mukainen velvoite
1.7.-31.12.2025 (pakkauksia)]],Lääkkeet[[#This Row],[Alin saldo 
1.7.-31.12.2025 (pakkauksia)]])*Lääkkeet[[#This Row],[Kirjanpitoarvo / pakkaus 1.7.2025
(EUR  ALV 0 %)]]</f>
        <v>0</v>
      </c>
      <c r="W508" s="49" t="str" cm="1">
        <f t="array" ref="W508">IFERROR(_xlfn.IFS(Lääkkeet[[#This Row],[Sitoutunut pääoma 
1.1.-30.6.2025 (EUR)]]&gt;0,"Täytetyt",Lääkkeet[[#This Row],[Sitoutunut pääoma 
1.7.-31.12.2025 (EUR)]]&gt;0,"Täytetyt"),"")</f>
        <v/>
      </c>
      <c r="X508" s="49"/>
      <c r="Y508" s="5">
        <f>Hakulomake!$B$29</f>
        <v>0</v>
      </c>
    </row>
    <row r="509" spans="1:25" x14ac:dyDescent="0.25">
      <c r="A509" s="6" t="s">
        <v>59</v>
      </c>
      <c r="B509" s="5">
        <f>Hakulomake!$B$17</f>
        <v>0</v>
      </c>
      <c r="C509" s="61">
        <v>3</v>
      </c>
      <c r="D509" s="5" t="s">
        <v>872</v>
      </c>
      <c r="E509" s="60" t="s">
        <v>988</v>
      </c>
      <c r="F509" s="5" t="s">
        <v>874</v>
      </c>
      <c r="G509" s="5" t="s">
        <v>875</v>
      </c>
      <c r="H509" s="5" t="s">
        <v>989</v>
      </c>
      <c r="I509" s="5" t="s">
        <v>806</v>
      </c>
      <c r="J509" s="61">
        <v>100</v>
      </c>
      <c r="N509" s="13"/>
      <c r="O509" s="39">
        <f>MIN(Lääkkeet[[#This Row],[Velvoite 1.1.2025 (pakkauksia)]],Lääkkeet[[#This Row],[Suurimman alitusluvan mukainen velvoite 
1.1.-30.6.2025 (pakkauksia)]],Lääkkeet[[#This Row],[Alin saldo 
1.1.-30.6.2025 (pakkauksia)]])*Lääkkeet[[#This Row],[Kirjanpitoarvo / pakkaus 1.1.2025
(EUR  ALV 0 %)]]</f>
        <v>0</v>
      </c>
      <c r="P509" s="15"/>
      <c r="Q509" s="12"/>
      <c r="R509" s="12"/>
      <c r="S509" s="12"/>
      <c r="T509" s="13"/>
      <c r="U509" s="39">
        <f>MIN(Lääkkeet[[#This Row],[Velvoite 1.7.2025 (pakkauksia)]],Lääkkeet[[#This Row],[Suurimman alitusluvan mukainen velvoite
1.7.-31.12.2025 (pakkauksia)]],Lääkkeet[[#This Row],[Alin saldo 
1.7.-31.12.2025 (pakkauksia)]])*Lääkkeet[[#This Row],[Kirjanpitoarvo / pakkaus 1.7.2025
(EUR  ALV 0 %)]]</f>
        <v>0</v>
      </c>
      <c r="W509" s="49" t="str" cm="1">
        <f t="array" ref="W509">IFERROR(_xlfn.IFS(Lääkkeet[[#This Row],[Sitoutunut pääoma 
1.1.-30.6.2025 (EUR)]]&gt;0,"Täytetyt",Lääkkeet[[#This Row],[Sitoutunut pääoma 
1.7.-31.12.2025 (EUR)]]&gt;0,"Täytetyt"),"")</f>
        <v/>
      </c>
      <c r="X509" s="49"/>
      <c r="Y509" s="5">
        <f>Hakulomake!$B$29</f>
        <v>0</v>
      </c>
    </row>
    <row r="510" spans="1:25" x14ac:dyDescent="0.25">
      <c r="A510" s="6" t="s">
        <v>59</v>
      </c>
      <c r="B510" s="5">
        <f>Hakulomake!$B$17</f>
        <v>0</v>
      </c>
      <c r="C510" s="61">
        <v>3</v>
      </c>
      <c r="D510" s="5" t="s">
        <v>872</v>
      </c>
      <c r="E510" s="60" t="s">
        <v>990</v>
      </c>
      <c r="F510" s="5" t="s">
        <v>874</v>
      </c>
      <c r="G510" s="5" t="s">
        <v>875</v>
      </c>
      <c r="H510" s="5" t="s">
        <v>132</v>
      </c>
      <c r="I510" s="5" t="s">
        <v>894</v>
      </c>
      <c r="J510" s="61">
        <v>100</v>
      </c>
      <c r="N510" s="13"/>
      <c r="O510" s="39">
        <f>MIN(Lääkkeet[[#This Row],[Velvoite 1.1.2025 (pakkauksia)]],Lääkkeet[[#This Row],[Suurimman alitusluvan mukainen velvoite 
1.1.-30.6.2025 (pakkauksia)]],Lääkkeet[[#This Row],[Alin saldo 
1.1.-30.6.2025 (pakkauksia)]])*Lääkkeet[[#This Row],[Kirjanpitoarvo / pakkaus 1.1.2025
(EUR  ALV 0 %)]]</f>
        <v>0</v>
      </c>
      <c r="P510" s="15"/>
      <c r="Q510" s="12"/>
      <c r="R510" s="12"/>
      <c r="S510" s="12"/>
      <c r="T510" s="13"/>
      <c r="U510" s="39">
        <f>MIN(Lääkkeet[[#This Row],[Velvoite 1.7.2025 (pakkauksia)]],Lääkkeet[[#This Row],[Suurimman alitusluvan mukainen velvoite
1.7.-31.12.2025 (pakkauksia)]],Lääkkeet[[#This Row],[Alin saldo 
1.7.-31.12.2025 (pakkauksia)]])*Lääkkeet[[#This Row],[Kirjanpitoarvo / pakkaus 1.7.2025
(EUR  ALV 0 %)]]</f>
        <v>0</v>
      </c>
      <c r="W510" s="49" t="str" cm="1">
        <f t="array" ref="W510">IFERROR(_xlfn.IFS(Lääkkeet[[#This Row],[Sitoutunut pääoma 
1.1.-30.6.2025 (EUR)]]&gt;0,"Täytetyt",Lääkkeet[[#This Row],[Sitoutunut pääoma 
1.7.-31.12.2025 (EUR)]]&gt;0,"Täytetyt"),"")</f>
        <v/>
      </c>
      <c r="X510" s="49"/>
      <c r="Y510" s="5">
        <f>Hakulomake!$B$29</f>
        <v>0</v>
      </c>
    </row>
    <row r="511" spans="1:25" x14ac:dyDescent="0.25">
      <c r="A511" s="6" t="s">
        <v>59</v>
      </c>
      <c r="B511" s="5">
        <f>Hakulomake!$B$17</f>
        <v>0</v>
      </c>
      <c r="C511" s="61">
        <v>3</v>
      </c>
      <c r="D511" s="5" t="s">
        <v>783</v>
      </c>
      <c r="E511" s="60" t="s">
        <v>991</v>
      </c>
      <c r="F511" s="5" t="s">
        <v>785</v>
      </c>
      <c r="G511" s="5" t="s">
        <v>944</v>
      </c>
      <c r="H511" s="5" t="s">
        <v>787</v>
      </c>
      <c r="I511" s="5" t="s">
        <v>946</v>
      </c>
      <c r="J511" s="61" t="s">
        <v>992</v>
      </c>
      <c r="N511" s="13"/>
      <c r="O511" s="39">
        <f>MIN(Lääkkeet[[#This Row],[Velvoite 1.1.2025 (pakkauksia)]],Lääkkeet[[#This Row],[Suurimman alitusluvan mukainen velvoite 
1.1.-30.6.2025 (pakkauksia)]],Lääkkeet[[#This Row],[Alin saldo 
1.1.-30.6.2025 (pakkauksia)]])*Lääkkeet[[#This Row],[Kirjanpitoarvo / pakkaus 1.1.2025
(EUR  ALV 0 %)]]</f>
        <v>0</v>
      </c>
      <c r="P511" s="15"/>
      <c r="Q511" s="12"/>
      <c r="R511" s="12"/>
      <c r="S511" s="12"/>
      <c r="T511" s="13"/>
      <c r="U511" s="39">
        <f>MIN(Lääkkeet[[#This Row],[Velvoite 1.7.2025 (pakkauksia)]],Lääkkeet[[#This Row],[Suurimman alitusluvan mukainen velvoite
1.7.-31.12.2025 (pakkauksia)]],Lääkkeet[[#This Row],[Alin saldo 
1.7.-31.12.2025 (pakkauksia)]])*Lääkkeet[[#This Row],[Kirjanpitoarvo / pakkaus 1.7.2025
(EUR  ALV 0 %)]]</f>
        <v>0</v>
      </c>
      <c r="W511" s="49" t="str" cm="1">
        <f t="array" ref="W511">IFERROR(_xlfn.IFS(Lääkkeet[[#This Row],[Sitoutunut pääoma 
1.1.-30.6.2025 (EUR)]]&gt;0,"Täytetyt",Lääkkeet[[#This Row],[Sitoutunut pääoma 
1.7.-31.12.2025 (EUR)]]&gt;0,"Täytetyt"),"")</f>
        <v/>
      </c>
      <c r="X511" s="49"/>
      <c r="Y511" s="5">
        <f>Hakulomake!$B$29</f>
        <v>0</v>
      </c>
    </row>
    <row r="512" spans="1:25" x14ac:dyDescent="0.25">
      <c r="A512" s="6" t="s">
        <v>59</v>
      </c>
      <c r="B512" s="5">
        <f>Hakulomake!$B$17</f>
        <v>0</v>
      </c>
      <c r="C512" s="61">
        <v>3</v>
      </c>
      <c r="D512" s="5" t="s">
        <v>832</v>
      </c>
      <c r="E512" s="60" t="s">
        <v>993</v>
      </c>
      <c r="F512" s="5" t="s">
        <v>834</v>
      </c>
      <c r="G512" s="5" t="s">
        <v>994</v>
      </c>
      <c r="H512" s="5" t="s">
        <v>898</v>
      </c>
      <c r="I512" s="5" t="s">
        <v>806</v>
      </c>
      <c r="J512" s="61">
        <v>100</v>
      </c>
      <c r="N512" s="13"/>
      <c r="O512" s="39">
        <f>MIN(Lääkkeet[[#This Row],[Velvoite 1.1.2025 (pakkauksia)]],Lääkkeet[[#This Row],[Suurimman alitusluvan mukainen velvoite 
1.1.-30.6.2025 (pakkauksia)]],Lääkkeet[[#This Row],[Alin saldo 
1.1.-30.6.2025 (pakkauksia)]])*Lääkkeet[[#This Row],[Kirjanpitoarvo / pakkaus 1.1.2025
(EUR  ALV 0 %)]]</f>
        <v>0</v>
      </c>
      <c r="P512" s="15"/>
      <c r="Q512" s="12"/>
      <c r="R512" s="12"/>
      <c r="S512" s="12"/>
      <c r="T512" s="13"/>
      <c r="U512" s="39">
        <f>MIN(Lääkkeet[[#This Row],[Velvoite 1.7.2025 (pakkauksia)]],Lääkkeet[[#This Row],[Suurimman alitusluvan mukainen velvoite
1.7.-31.12.2025 (pakkauksia)]],Lääkkeet[[#This Row],[Alin saldo 
1.7.-31.12.2025 (pakkauksia)]])*Lääkkeet[[#This Row],[Kirjanpitoarvo / pakkaus 1.7.2025
(EUR  ALV 0 %)]]</f>
        <v>0</v>
      </c>
      <c r="W512" s="49" t="str" cm="1">
        <f t="array" ref="W512">IFERROR(_xlfn.IFS(Lääkkeet[[#This Row],[Sitoutunut pääoma 
1.1.-30.6.2025 (EUR)]]&gt;0,"Täytetyt",Lääkkeet[[#This Row],[Sitoutunut pääoma 
1.7.-31.12.2025 (EUR)]]&gt;0,"Täytetyt"),"")</f>
        <v/>
      </c>
      <c r="X512" s="49"/>
      <c r="Y512" s="5">
        <f>Hakulomake!$B$29</f>
        <v>0</v>
      </c>
    </row>
    <row r="513" spans="1:25" x14ac:dyDescent="0.25">
      <c r="A513" s="6" t="s">
        <v>59</v>
      </c>
      <c r="B513" s="5">
        <f>Hakulomake!$B$17</f>
        <v>0</v>
      </c>
      <c r="C513" s="61">
        <v>3</v>
      </c>
      <c r="D513" s="5" t="s">
        <v>789</v>
      </c>
      <c r="E513" s="60" t="s">
        <v>995</v>
      </c>
      <c r="F513" s="5" t="s">
        <v>791</v>
      </c>
      <c r="G513" s="5" t="s">
        <v>905</v>
      </c>
      <c r="H513" s="5" t="s">
        <v>798</v>
      </c>
      <c r="I513" s="5" t="s">
        <v>133</v>
      </c>
      <c r="J513" s="61">
        <v>100</v>
      </c>
      <c r="N513" s="13"/>
      <c r="O513" s="39">
        <f>MIN(Lääkkeet[[#This Row],[Velvoite 1.1.2025 (pakkauksia)]],Lääkkeet[[#This Row],[Suurimman alitusluvan mukainen velvoite 
1.1.-30.6.2025 (pakkauksia)]],Lääkkeet[[#This Row],[Alin saldo 
1.1.-30.6.2025 (pakkauksia)]])*Lääkkeet[[#This Row],[Kirjanpitoarvo / pakkaus 1.1.2025
(EUR  ALV 0 %)]]</f>
        <v>0</v>
      </c>
      <c r="P513" s="15"/>
      <c r="Q513" s="12"/>
      <c r="R513" s="12"/>
      <c r="S513" s="12"/>
      <c r="T513" s="13"/>
      <c r="U513" s="39">
        <f>MIN(Lääkkeet[[#This Row],[Velvoite 1.7.2025 (pakkauksia)]],Lääkkeet[[#This Row],[Suurimman alitusluvan mukainen velvoite
1.7.-31.12.2025 (pakkauksia)]],Lääkkeet[[#This Row],[Alin saldo 
1.7.-31.12.2025 (pakkauksia)]])*Lääkkeet[[#This Row],[Kirjanpitoarvo / pakkaus 1.7.2025
(EUR  ALV 0 %)]]</f>
        <v>0</v>
      </c>
      <c r="W513" s="49" t="str" cm="1">
        <f t="array" ref="W513">IFERROR(_xlfn.IFS(Lääkkeet[[#This Row],[Sitoutunut pääoma 
1.1.-30.6.2025 (EUR)]]&gt;0,"Täytetyt",Lääkkeet[[#This Row],[Sitoutunut pääoma 
1.7.-31.12.2025 (EUR)]]&gt;0,"Täytetyt"),"")</f>
        <v/>
      </c>
      <c r="X513" s="49"/>
      <c r="Y513" s="5">
        <f>Hakulomake!$B$29</f>
        <v>0</v>
      </c>
    </row>
    <row r="514" spans="1:25" x14ac:dyDescent="0.25">
      <c r="A514" s="6" t="s">
        <v>59</v>
      </c>
      <c r="B514" s="5">
        <f>Hakulomake!$B$17</f>
        <v>0</v>
      </c>
      <c r="C514" s="61">
        <v>3</v>
      </c>
      <c r="D514" s="5" t="s">
        <v>849</v>
      </c>
      <c r="E514" s="60" t="s">
        <v>996</v>
      </c>
      <c r="F514" s="5" t="s">
        <v>850</v>
      </c>
      <c r="G514" s="5" t="s">
        <v>997</v>
      </c>
      <c r="H514" s="5" t="s">
        <v>787</v>
      </c>
      <c r="I514" s="5" t="s">
        <v>197</v>
      </c>
      <c r="J514" s="61" t="s">
        <v>480</v>
      </c>
      <c r="N514" s="13"/>
      <c r="O514" s="39">
        <f>MIN(Lääkkeet[[#This Row],[Velvoite 1.1.2025 (pakkauksia)]],Lääkkeet[[#This Row],[Suurimman alitusluvan mukainen velvoite 
1.1.-30.6.2025 (pakkauksia)]],Lääkkeet[[#This Row],[Alin saldo 
1.1.-30.6.2025 (pakkauksia)]])*Lääkkeet[[#This Row],[Kirjanpitoarvo / pakkaus 1.1.2025
(EUR  ALV 0 %)]]</f>
        <v>0</v>
      </c>
      <c r="P514" s="15"/>
      <c r="Q514" s="12"/>
      <c r="R514" s="12"/>
      <c r="S514" s="12"/>
      <c r="T514" s="13"/>
      <c r="U514" s="39">
        <f>MIN(Lääkkeet[[#This Row],[Velvoite 1.7.2025 (pakkauksia)]],Lääkkeet[[#This Row],[Suurimman alitusluvan mukainen velvoite
1.7.-31.12.2025 (pakkauksia)]],Lääkkeet[[#This Row],[Alin saldo 
1.7.-31.12.2025 (pakkauksia)]])*Lääkkeet[[#This Row],[Kirjanpitoarvo / pakkaus 1.7.2025
(EUR  ALV 0 %)]]</f>
        <v>0</v>
      </c>
      <c r="W514" s="49" t="str" cm="1">
        <f t="array" ref="W514">IFERROR(_xlfn.IFS(Lääkkeet[[#This Row],[Sitoutunut pääoma 
1.1.-30.6.2025 (EUR)]]&gt;0,"Täytetyt",Lääkkeet[[#This Row],[Sitoutunut pääoma 
1.7.-31.12.2025 (EUR)]]&gt;0,"Täytetyt"),"")</f>
        <v/>
      </c>
      <c r="X514" s="49"/>
      <c r="Y514" s="5">
        <f>Hakulomake!$B$29</f>
        <v>0</v>
      </c>
    </row>
    <row r="515" spans="1:25" x14ac:dyDescent="0.25">
      <c r="A515" s="6" t="s">
        <v>59</v>
      </c>
      <c r="B515" s="5">
        <f>Hakulomake!$B$17</f>
        <v>0</v>
      </c>
      <c r="C515" s="61">
        <v>3</v>
      </c>
      <c r="D515" s="5" t="s">
        <v>789</v>
      </c>
      <c r="E515" s="60" t="s">
        <v>998</v>
      </c>
      <c r="F515" s="5" t="s">
        <v>791</v>
      </c>
      <c r="G515" s="5" t="s">
        <v>905</v>
      </c>
      <c r="H515" s="5" t="s">
        <v>798</v>
      </c>
      <c r="I515" s="5" t="s">
        <v>133</v>
      </c>
      <c r="J515" s="61">
        <v>500</v>
      </c>
      <c r="N515" s="13"/>
      <c r="O515" s="39">
        <f>MIN(Lääkkeet[[#This Row],[Velvoite 1.1.2025 (pakkauksia)]],Lääkkeet[[#This Row],[Suurimman alitusluvan mukainen velvoite 
1.1.-30.6.2025 (pakkauksia)]],Lääkkeet[[#This Row],[Alin saldo 
1.1.-30.6.2025 (pakkauksia)]])*Lääkkeet[[#This Row],[Kirjanpitoarvo / pakkaus 1.1.2025
(EUR  ALV 0 %)]]</f>
        <v>0</v>
      </c>
      <c r="P515" s="15"/>
      <c r="Q515" s="12"/>
      <c r="R515" s="12"/>
      <c r="S515" s="12"/>
      <c r="T515" s="13"/>
      <c r="U515" s="39">
        <f>MIN(Lääkkeet[[#This Row],[Velvoite 1.7.2025 (pakkauksia)]],Lääkkeet[[#This Row],[Suurimman alitusluvan mukainen velvoite
1.7.-31.12.2025 (pakkauksia)]],Lääkkeet[[#This Row],[Alin saldo 
1.7.-31.12.2025 (pakkauksia)]])*Lääkkeet[[#This Row],[Kirjanpitoarvo / pakkaus 1.7.2025
(EUR  ALV 0 %)]]</f>
        <v>0</v>
      </c>
      <c r="W515" s="49" t="str" cm="1">
        <f t="array" ref="W515">IFERROR(_xlfn.IFS(Lääkkeet[[#This Row],[Sitoutunut pääoma 
1.1.-30.6.2025 (EUR)]]&gt;0,"Täytetyt",Lääkkeet[[#This Row],[Sitoutunut pääoma 
1.7.-31.12.2025 (EUR)]]&gt;0,"Täytetyt"),"")</f>
        <v/>
      </c>
      <c r="X515" s="49"/>
      <c r="Y515" s="5">
        <f>Hakulomake!$B$29</f>
        <v>0</v>
      </c>
    </row>
    <row r="516" spans="1:25" x14ac:dyDescent="0.25">
      <c r="A516" s="6" t="s">
        <v>59</v>
      </c>
      <c r="B516" s="5">
        <f>Hakulomake!$B$17</f>
        <v>0</v>
      </c>
      <c r="C516" s="61">
        <v>4</v>
      </c>
      <c r="D516" s="5" t="s">
        <v>999</v>
      </c>
      <c r="E516" s="60" t="s">
        <v>1000</v>
      </c>
      <c r="F516" s="5" t="s">
        <v>1001</v>
      </c>
      <c r="G516" s="5" t="s">
        <v>1002</v>
      </c>
      <c r="H516" s="5" t="s">
        <v>1003</v>
      </c>
      <c r="I516" s="5" t="s">
        <v>1004</v>
      </c>
      <c r="J516" s="61" t="s">
        <v>1005</v>
      </c>
      <c r="N516" s="13"/>
      <c r="O516" s="39">
        <f>MIN(Lääkkeet[[#This Row],[Velvoite 1.1.2025 (pakkauksia)]],Lääkkeet[[#This Row],[Suurimman alitusluvan mukainen velvoite 
1.1.-30.6.2025 (pakkauksia)]],Lääkkeet[[#This Row],[Alin saldo 
1.1.-30.6.2025 (pakkauksia)]])*Lääkkeet[[#This Row],[Kirjanpitoarvo / pakkaus 1.1.2025
(EUR  ALV 0 %)]]</f>
        <v>0</v>
      </c>
      <c r="P516" s="15"/>
      <c r="Q516" s="12"/>
      <c r="R516" s="12"/>
      <c r="S516" s="12"/>
      <c r="T516" s="13"/>
      <c r="U516" s="39">
        <f>MIN(Lääkkeet[[#This Row],[Velvoite 1.7.2025 (pakkauksia)]],Lääkkeet[[#This Row],[Suurimman alitusluvan mukainen velvoite
1.7.-31.12.2025 (pakkauksia)]],Lääkkeet[[#This Row],[Alin saldo 
1.7.-31.12.2025 (pakkauksia)]])*Lääkkeet[[#This Row],[Kirjanpitoarvo / pakkaus 1.7.2025
(EUR  ALV 0 %)]]</f>
        <v>0</v>
      </c>
      <c r="W516" s="49" t="str" cm="1">
        <f t="array" ref="W516">IFERROR(_xlfn.IFS(Lääkkeet[[#This Row],[Sitoutunut pääoma 
1.1.-30.6.2025 (EUR)]]&gt;0,"Täytetyt",Lääkkeet[[#This Row],[Sitoutunut pääoma 
1.7.-31.12.2025 (EUR)]]&gt;0,"Täytetyt"),"")</f>
        <v/>
      </c>
      <c r="X516" s="49"/>
      <c r="Y516" s="5">
        <f>Hakulomake!$B$29</f>
        <v>0</v>
      </c>
    </row>
    <row r="517" spans="1:25" x14ac:dyDescent="0.25">
      <c r="A517" s="6" t="s">
        <v>59</v>
      </c>
      <c r="B517" s="5">
        <f>Hakulomake!$B$17</f>
        <v>0</v>
      </c>
      <c r="C517" s="61">
        <v>4</v>
      </c>
      <c r="D517" s="5" t="s">
        <v>999</v>
      </c>
      <c r="E517" s="60" t="s">
        <v>1006</v>
      </c>
      <c r="F517" s="5" t="s">
        <v>1001</v>
      </c>
      <c r="G517" s="5" t="s">
        <v>1007</v>
      </c>
      <c r="H517" s="5" t="s">
        <v>1003</v>
      </c>
      <c r="I517" s="5" t="s">
        <v>206</v>
      </c>
      <c r="J517" s="61" t="s">
        <v>1008</v>
      </c>
      <c r="N517" s="13"/>
      <c r="O517" s="39">
        <f>MIN(Lääkkeet[[#This Row],[Velvoite 1.1.2025 (pakkauksia)]],Lääkkeet[[#This Row],[Suurimman alitusluvan mukainen velvoite 
1.1.-30.6.2025 (pakkauksia)]],Lääkkeet[[#This Row],[Alin saldo 
1.1.-30.6.2025 (pakkauksia)]])*Lääkkeet[[#This Row],[Kirjanpitoarvo / pakkaus 1.1.2025
(EUR  ALV 0 %)]]</f>
        <v>0</v>
      </c>
      <c r="P517" s="15"/>
      <c r="Q517" s="12"/>
      <c r="R517" s="12"/>
      <c r="S517" s="12"/>
      <c r="T517" s="13"/>
      <c r="U517" s="39">
        <f>MIN(Lääkkeet[[#This Row],[Velvoite 1.7.2025 (pakkauksia)]],Lääkkeet[[#This Row],[Suurimman alitusluvan mukainen velvoite
1.7.-31.12.2025 (pakkauksia)]],Lääkkeet[[#This Row],[Alin saldo 
1.7.-31.12.2025 (pakkauksia)]])*Lääkkeet[[#This Row],[Kirjanpitoarvo / pakkaus 1.7.2025
(EUR  ALV 0 %)]]</f>
        <v>0</v>
      </c>
      <c r="W517" s="49" t="str" cm="1">
        <f t="array" ref="W517">IFERROR(_xlfn.IFS(Lääkkeet[[#This Row],[Sitoutunut pääoma 
1.1.-30.6.2025 (EUR)]]&gt;0,"Täytetyt",Lääkkeet[[#This Row],[Sitoutunut pääoma 
1.7.-31.12.2025 (EUR)]]&gt;0,"Täytetyt"),"")</f>
        <v/>
      </c>
      <c r="X517" s="49"/>
      <c r="Y517" s="5">
        <f>Hakulomake!$B$29</f>
        <v>0</v>
      </c>
    </row>
    <row r="518" spans="1:25" x14ac:dyDescent="0.25">
      <c r="A518" s="6" t="s">
        <v>59</v>
      </c>
      <c r="B518" s="5">
        <f>Hakulomake!$B$17</f>
        <v>0</v>
      </c>
      <c r="C518" s="61">
        <v>4</v>
      </c>
      <c r="D518" s="5" t="s">
        <v>1009</v>
      </c>
      <c r="E518" s="60" t="s">
        <v>1010</v>
      </c>
      <c r="F518" s="5" t="s">
        <v>1011</v>
      </c>
      <c r="G518" s="5" t="s">
        <v>1012</v>
      </c>
      <c r="H518" s="5" t="s">
        <v>280</v>
      </c>
      <c r="I518" s="5" t="s">
        <v>65</v>
      </c>
      <c r="J518" s="61">
        <v>100</v>
      </c>
      <c r="N518" s="13"/>
      <c r="O518" s="39">
        <f>MIN(Lääkkeet[[#This Row],[Velvoite 1.1.2025 (pakkauksia)]],Lääkkeet[[#This Row],[Suurimman alitusluvan mukainen velvoite 
1.1.-30.6.2025 (pakkauksia)]],Lääkkeet[[#This Row],[Alin saldo 
1.1.-30.6.2025 (pakkauksia)]])*Lääkkeet[[#This Row],[Kirjanpitoarvo / pakkaus 1.1.2025
(EUR  ALV 0 %)]]</f>
        <v>0</v>
      </c>
      <c r="P518" s="15"/>
      <c r="Q518" s="12"/>
      <c r="R518" s="12"/>
      <c r="S518" s="12"/>
      <c r="T518" s="13"/>
      <c r="U518" s="39">
        <f>MIN(Lääkkeet[[#This Row],[Velvoite 1.7.2025 (pakkauksia)]],Lääkkeet[[#This Row],[Suurimman alitusluvan mukainen velvoite
1.7.-31.12.2025 (pakkauksia)]],Lääkkeet[[#This Row],[Alin saldo 
1.7.-31.12.2025 (pakkauksia)]])*Lääkkeet[[#This Row],[Kirjanpitoarvo / pakkaus 1.7.2025
(EUR  ALV 0 %)]]</f>
        <v>0</v>
      </c>
      <c r="W518" s="49" t="str" cm="1">
        <f t="array" ref="W518">IFERROR(_xlfn.IFS(Lääkkeet[[#This Row],[Sitoutunut pääoma 
1.1.-30.6.2025 (EUR)]]&gt;0,"Täytetyt",Lääkkeet[[#This Row],[Sitoutunut pääoma 
1.7.-31.12.2025 (EUR)]]&gt;0,"Täytetyt"),"")</f>
        <v/>
      </c>
      <c r="X518" s="49"/>
      <c r="Y518" s="5">
        <f>Hakulomake!$B$29</f>
        <v>0</v>
      </c>
    </row>
    <row r="519" spans="1:25" x14ac:dyDescent="0.25">
      <c r="A519" s="6" t="s">
        <v>59</v>
      </c>
      <c r="B519" s="5">
        <f>Hakulomake!$B$17</f>
        <v>0</v>
      </c>
      <c r="C519" s="61">
        <v>4</v>
      </c>
      <c r="D519" s="5" t="s">
        <v>1013</v>
      </c>
      <c r="E519" s="60" t="s">
        <v>1014</v>
      </c>
      <c r="F519" s="5" t="s">
        <v>1015</v>
      </c>
      <c r="G519" s="5" t="s">
        <v>1016</v>
      </c>
      <c r="H519" s="5" t="s">
        <v>1017</v>
      </c>
      <c r="I519" s="5" t="s">
        <v>1018</v>
      </c>
      <c r="J519" s="61" t="s">
        <v>1005</v>
      </c>
      <c r="N519" s="13"/>
      <c r="O519" s="39">
        <f>MIN(Lääkkeet[[#This Row],[Velvoite 1.1.2025 (pakkauksia)]],Lääkkeet[[#This Row],[Suurimman alitusluvan mukainen velvoite 
1.1.-30.6.2025 (pakkauksia)]],Lääkkeet[[#This Row],[Alin saldo 
1.1.-30.6.2025 (pakkauksia)]])*Lääkkeet[[#This Row],[Kirjanpitoarvo / pakkaus 1.1.2025
(EUR  ALV 0 %)]]</f>
        <v>0</v>
      </c>
      <c r="P519" s="15"/>
      <c r="Q519" s="12"/>
      <c r="R519" s="12"/>
      <c r="S519" s="12"/>
      <c r="T519" s="13"/>
      <c r="U519" s="39">
        <f>MIN(Lääkkeet[[#This Row],[Velvoite 1.7.2025 (pakkauksia)]],Lääkkeet[[#This Row],[Suurimman alitusluvan mukainen velvoite
1.7.-31.12.2025 (pakkauksia)]],Lääkkeet[[#This Row],[Alin saldo 
1.7.-31.12.2025 (pakkauksia)]])*Lääkkeet[[#This Row],[Kirjanpitoarvo / pakkaus 1.7.2025
(EUR  ALV 0 %)]]</f>
        <v>0</v>
      </c>
      <c r="W519" s="49" t="str" cm="1">
        <f t="array" ref="W519">IFERROR(_xlfn.IFS(Lääkkeet[[#This Row],[Sitoutunut pääoma 
1.1.-30.6.2025 (EUR)]]&gt;0,"Täytetyt",Lääkkeet[[#This Row],[Sitoutunut pääoma 
1.7.-31.12.2025 (EUR)]]&gt;0,"Täytetyt"),"")</f>
        <v/>
      </c>
      <c r="X519" s="49"/>
      <c r="Y519" s="5">
        <f>Hakulomake!$B$29</f>
        <v>0</v>
      </c>
    </row>
    <row r="520" spans="1:25" x14ac:dyDescent="0.25">
      <c r="A520" s="6" t="s">
        <v>59</v>
      </c>
      <c r="B520" s="5">
        <f>Hakulomake!$B$17</f>
        <v>0</v>
      </c>
      <c r="C520" s="61">
        <v>4</v>
      </c>
      <c r="D520" s="5" t="s">
        <v>1013</v>
      </c>
      <c r="E520" s="60" t="s">
        <v>1019</v>
      </c>
      <c r="F520" s="5" t="s">
        <v>1015</v>
      </c>
      <c r="G520" s="5" t="s">
        <v>1020</v>
      </c>
      <c r="H520" s="5" t="s">
        <v>1017</v>
      </c>
      <c r="I520" s="5" t="s">
        <v>1021</v>
      </c>
      <c r="J520" s="61" t="s">
        <v>1005</v>
      </c>
      <c r="N520" s="13"/>
      <c r="O520" s="39">
        <f>MIN(Lääkkeet[[#This Row],[Velvoite 1.1.2025 (pakkauksia)]],Lääkkeet[[#This Row],[Suurimman alitusluvan mukainen velvoite 
1.1.-30.6.2025 (pakkauksia)]],Lääkkeet[[#This Row],[Alin saldo 
1.1.-30.6.2025 (pakkauksia)]])*Lääkkeet[[#This Row],[Kirjanpitoarvo / pakkaus 1.1.2025
(EUR  ALV 0 %)]]</f>
        <v>0</v>
      </c>
      <c r="P520" s="15"/>
      <c r="Q520" s="12"/>
      <c r="R520" s="12"/>
      <c r="S520" s="12"/>
      <c r="T520" s="13"/>
      <c r="U520" s="39">
        <f>MIN(Lääkkeet[[#This Row],[Velvoite 1.7.2025 (pakkauksia)]],Lääkkeet[[#This Row],[Suurimman alitusluvan mukainen velvoite
1.7.-31.12.2025 (pakkauksia)]],Lääkkeet[[#This Row],[Alin saldo 
1.7.-31.12.2025 (pakkauksia)]])*Lääkkeet[[#This Row],[Kirjanpitoarvo / pakkaus 1.7.2025
(EUR  ALV 0 %)]]</f>
        <v>0</v>
      </c>
      <c r="W520" s="49" t="str" cm="1">
        <f t="array" ref="W520">IFERROR(_xlfn.IFS(Lääkkeet[[#This Row],[Sitoutunut pääoma 
1.1.-30.6.2025 (EUR)]]&gt;0,"Täytetyt",Lääkkeet[[#This Row],[Sitoutunut pääoma 
1.7.-31.12.2025 (EUR)]]&gt;0,"Täytetyt"),"")</f>
        <v/>
      </c>
      <c r="X520" s="49"/>
      <c r="Y520" s="5">
        <f>Hakulomake!$B$29</f>
        <v>0</v>
      </c>
    </row>
    <row r="521" spans="1:25" x14ac:dyDescent="0.25">
      <c r="A521" s="6" t="s">
        <v>59</v>
      </c>
      <c r="B521" s="5">
        <f>Hakulomake!$B$17</f>
        <v>0</v>
      </c>
      <c r="C521" s="61">
        <v>4</v>
      </c>
      <c r="D521" s="5" t="s">
        <v>1022</v>
      </c>
      <c r="E521" s="60" t="s">
        <v>1023</v>
      </c>
      <c r="F521" s="5" t="s">
        <v>1015</v>
      </c>
      <c r="G521" s="5" t="s">
        <v>1024</v>
      </c>
      <c r="H521" s="5" t="s">
        <v>1017</v>
      </c>
      <c r="I521" s="5" t="s">
        <v>1025</v>
      </c>
      <c r="J521" s="61" t="s">
        <v>1005</v>
      </c>
      <c r="N521" s="13"/>
      <c r="O521" s="39">
        <f>MIN(Lääkkeet[[#This Row],[Velvoite 1.1.2025 (pakkauksia)]],Lääkkeet[[#This Row],[Suurimman alitusluvan mukainen velvoite 
1.1.-30.6.2025 (pakkauksia)]],Lääkkeet[[#This Row],[Alin saldo 
1.1.-30.6.2025 (pakkauksia)]])*Lääkkeet[[#This Row],[Kirjanpitoarvo / pakkaus 1.1.2025
(EUR  ALV 0 %)]]</f>
        <v>0</v>
      </c>
      <c r="P521" s="15"/>
      <c r="Q521" s="12"/>
      <c r="R521" s="12"/>
      <c r="S521" s="12"/>
      <c r="T521" s="13"/>
      <c r="U521" s="39">
        <f>MIN(Lääkkeet[[#This Row],[Velvoite 1.7.2025 (pakkauksia)]],Lääkkeet[[#This Row],[Suurimman alitusluvan mukainen velvoite
1.7.-31.12.2025 (pakkauksia)]],Lääkkeet[[#This Row],[Alin saldo 
1.7.-31.12.2025 (pakkauksia)]])*Lääkkeet[[#This Row],[Kirjanpitoarvo / pakkaus 1.7.2025
(EUR  ALV 0 %)]]</f>
        <v>0</v>
      </c>
      <c r="W521" s="49" t="str" cm="1">
        <f t="array" ref="W521">IFERROR(_xlfn.IFS(Lääkkeet[[#This Row],[Sitoutunut pääoma 
1.1.-30.6.2025 (EUR)]]&gt;0,"Täytetyt",Lääkkeet[[#This Row],[Sitoutunut pääoma 
1.7.-31.12.2025 (EUR)]]&gt;0,"Täytetyt"),"")</f>
        <v/>
      </c>
      <c r="X521" s="49"/>
      <c r="Y521" s="5">
        <f>Hakulomake!$B$29</f>
        <v>0</v>
      </c>
    </row>
    <row r="522" spans="1:25" x14ac:dyDescent="0.25">
      <c r="A522" s="6" t="s">
        <v>59</v>
      </c>
      <c r="B522" s="5">
        <f>Hakulomake!$B$17</f>
        <v>0</v>
      </c>
      <c r="C522" s="61">
        <v>4</v>
      </c>
      <c r="D522" s="5" t="s">
        <v>1026</v>
      </c>
      <c r="E522" s="60" t="s">
        <v>1027</v>
      </c>
      <c r="F522" s="5" t="s">
        <v>1028</v>
      </c>
      <c r="G522" s="5" t="s">
        <v>1029</v>
      </c>
      <c r="H522" s="5" t="s">
        <v>1003</v>
      </c>
      <c r="I522" s="5" t="s">
        <v>1025</v>
      </c>
      <c r="J522" s="61" t="s">
        <v>1005</v>
      </c>
      <c r="N522" s="13"/>
      <c r="O522" s="39">
        <f>MIN(Lääkkeet[[#This Row],[Velvoite 1.1.2025 (pakkauksia)]],Lääkkeet[[#This Row],[Suurimman alitusluvan mukainen velvoite 
1.1.-30.6.2025 (pakkauksia)]],Lääkkeet[[#This Row],[Alin saldo 
1.1.-30.6.2025 (pakkauksia)]])*Lääkkeet[[#This Row],[Kirjanpitoarvo / pakkaus 1.1.2025
(EUR  ALV 0 %)]]</f>
        <v>0</v>
      </c>
      <c r="P522" s="15"/>
      <c r="Q522" s="12"/>
      <c r="R522" s="12"/>
      <c r="S522" s="12"/>
      <c r="T522" s="13"/>
      <c r="U522" s="39">
        <f>MIN(Lääkkeet[[#This Row],[Velvoite 1.7.2025 (pakkauksia)]],Lääkkeet[[#This Row],[Suurimman alitusluvan mukainen velvoite
1.7.-31.12.2025 (pakkauksia)]],Lääkkeet[[#This Row],[Alin saldo 
1.7.-31.12.2025 (pakkauksia)]])*Lääkkeet[[#This Row],[Kirjanpitoarvo / pakkaus 1.7.2025
(EUR  ALV 0 %)]]</f>
        <v>0</v>
      </c>
      <c r="W522" s="49" t="str" cm="1">
        <f t="array" ref="W522">IFERROR(_xlfn.IFS(Lääkkeet[[#This Row],[Sitoutunut pääoma 
1.1.-30.6.2025 (EUR)]]&gt;0,"Täytetyt",Lääkkeet[[#This Row],[Sitoutunut pääoma 
1.7.-31.12.2025 (EUR)]]&gt;0,"Täytetyt"),"")</f>
        <v/>
      </c>
      <c r="X522" s="49"/>
      <c r="Y522" s="5">
        <f>Hakulomake!$B$29</f>
        <v>0</v>
      </c>
    </row>
    <row r="523" spans="1:25" x14ac:dyDescent="0.25">
      <c r="A523" s="6" t="s">
        <v>59</v>
      </c>
      <c r="B523" s="5">
        <f>Hakulomake!$B$17</f>
        <v>0</v>
      </c>
      <c r="C523" s="61">
        <v>4</v>
      </c>
      <c r="D523" s="5" t="s">
        <v>1026</v>
      </c>
      <c r="E523" s="60" t="s">
        <v>1030</v>
      </c>
      <c r="F523" s="5" t="s">
        <v>1028</v>
      </c>
      <c r="G523" s="5" t="s">
        <v>1031</v>
      </c>
      <c r="H523" s="5" t="s">
        <v>1003</v>
      </c>
      <c r="I523" s="5" t="s">
        <v>1004</v>
      </c>
      <c r="J523" s="61" t="s">
        <v>1005</v>
      </c>
      <c r="N523" s="13"/>
      <c r="O523" s="39">
        <f>MIN(Lääkkeet[[#This Row],[Velvoite 1.1.2025 (pakkauksia)]],Lääkkeet[[#This Row],[Suurimman alitusluvan mukainen velvoite 
1.1.-30.6.2025 (pakkauksia)]],Lääkkeet[[#This Row],[Alin saldo 
1.1.-30.6.2025 (pakkauksia)]])*Lääkkeet[[#This Row],[Kirjanpitoarvo / pakkaus 1.1.2025
(EUR  ALV 0 %)]]</f>
        <v>0</v>
      </c>
      <c r="P523" s="15"/>
      <c r="Q523" s="12"/>
      <c r="R523" s="12"/>
      <c r="S523" s="12"/>
      <c r="T523" s="13"/>
      <c r="U523" s="39">
        <f>MIN(Lääkkeet[[#This Row],[Velvoite 1.7.2025 (pakkauksia)]],Lääkkeet[[#This Row],[Suurimman alitusluvan mukainen velvoite
1.7.-31.12.2025 (pakkauksia)]],Lääkkeet[[#This Row],[Alin saldo 
1.7.-31.12.2025 (pakkauksia)]])*Lääkkeet[[#This Row],[Kirjanpitoarvo / pakkaus 1.7.2025
(EUR  ALV 0 %)]]</f>
        <v>0</v>
      </c>
      <c r="W523" s="49" t="str" cm="1">
        <f t="array" ref="W523">IFERROR(_xlfn.IFS(Lääkkeet[[#This Row],[Sitoutunut pääoma 
1.1.-30.6.2025 (EUR)]]&gt;0,"Täytetyt",Lääkkeet[[#This Row],[Sitoutunut pääoma 
1.7.-31.12.2025 (EUR)]]&gt;0,"Täytetyt"),"")</f>
        <v/>
      </c>
      <c r="X523" s="49"/>
      <c r="Y523" s="5">
        <f>Hakulomake!$B$29</f>
        <v>0</v>
      </c>
    </row>
    <row r="524" spans="1:25" x14ac:dyDescent="0.25">
      <c r="A524" s="6" t="s">
        <v>59</v>
      </c>
      <c r="B524" s="5">
        <f>Hakulomake!$B$17</f>
        <v>0</v>
      </c>
      <c r="C524" s="61">
        <v>4</v>
      </c>
      <c r="D524" s="5" t="s">
        <v>1032</v>
      </c>
      <c r="E524" s="60" t="s">
        <v>1033</v>
      </c>
      <c r="F524" s="5" t="s">
        <v>1034</v>
      </c>
      <c r="G524" s="5" t="s">
        <v>1035</v>
      </c>
      <c r="H524" s="5" t="s">
        <v>1003</v>
      </c>
      <c r="I524" s="5" t="s">
        <v>206</v>
      </c>
      <c r="J524" s="61" t="s">
        <v>1008</v>
      </c>
      <c r="N524" s="13"/>
      <c r="O524" s="39">
        <f>MIN(Lääkkeet[[#This Row],[Velvoite 1.1.2025 (pakkauksia)]],Lääkkeet[[#This Row],[Suurimman alitusluvan mukainen velvoite 
1.1.-30.6.2025 (pakkauksia)]],Lääkkeet[[#This Row],[Alin saldo 
1.1.-30.6.2025 (pakkauksia)]])*Lääkkeet[[#This Row],[Kirjanpitoarvo / pakkaus 1.1.2025
(EUR  ALV 0 %)]]</f>
        <v>0</v>
      </c>
      <c r="P524" s="15"/>
      <c r="Q524" s="12"/>
      <c r="R524" s="12"/>
      <c r="S524" s="12"/>
      <c r="T524" s="13"/>
      <c r="U524" s="39">
        <f>MIN(Lääkkeet[[#This Row],[Velvoite 1.7.2025 (pakkauksia)]],Lääkkeet[[#This Row],[Suurimman alitusluvan mukainen velvoite
1.7.-31.12.2025 (pakkauksia)]],Lääkkeet[[#This Row],[Alin saldo 
1.7.-31.12.2025 (pakkauksia)]])*Lääkkeet[[#This Row],[Kirjanpitoarvo / pakkaus 1.7.2025
(EUR  ALV 0 %)]]</f>
        <v>0</v>
      </c>
      <c r="W524" s="49" t="str" cm="1">
        <f t="array" ref="W524">IFERROR(_xlfn.IFS(Lääkkeet[[#This Row],[Sitoutunut pääoma 
1.1.-30.6.2025 (EUR)]]&gt;0,"Täytetyt",Lääkkeet[[#This Row],[Sitoutunut pääoma 
1.7.-31.12.2025 (EUR)]]&gt;0,"Täytetyt"),"")</f>
        <v/>
      </c>
      <c r="X524" s="49"/>
      <c r="Y524" s="5">
        <f>Hakulomake!$B$29</f>
        <v>0</v>
      </c>
    </row>
    <row r="525" spans="1:25" x14ac:dyDescent="0.25">
      <c r="A525" s="6" t="s">
        <v>59</v>
      </c>
      <c r="B525" s="5">
        <f>Hakulomake!$B$17</f>
        <v>0</v>
      </c>
      <c r="C525" s="61">
        <v>4</v>
      </c>
      <c r="D525" s="5" t="s">
        <v>1032</v>
      </c>
      <c r="E525" s="60" t="s">
        <v>1036</v>
      </c>
      <c r="F525" s="5" t="s">
        <v>1034</v>
      </c>
      <c r="G525" s="5" t="s">
        <v>1035</v>
      </c>
      <c r="H525" s="5" t="s">
        <v>1003</v>
      </c>
      <c r="I525" s="5" t="s">
        <v>1025</v>
      </c>
      <c r="J525" s="61" t="s">
        <v>1005</v>
      </c>
      <c r="N525" s="13"/>
      <c r="O525" s="39">
        <f>MIN(Lääkkeet[[#This Row],[Velvoite 1.1.2025 (pakkauksia)]],Lääkkeet[[#This Row],[Suurimman alitusluvan mukainen velvoite 
1.1.-30.6.2025 (pakkauksia)]],Lääkkeet[[#This Row],[Alin saldo 
1.1.-30.6.2025 (pakkauksia)]])*Lääkkeet[[#This Row],[Kirjanpitoarvo / pakkaus 1.1.2025
(EUR  ALV 0 %)]]</f>
        <v>0</v>
      </c>
      <c r="P525" s="15"/>
      <c r="Q525" s="12"/>
      <c r="R525" s="12"/>
      <c r="S525" s="12"/>
      <c r="T525" s="13"/>
      <c r="U525" s="39">
        <f>MIN(Lääkkeet[[#This Row],[Velvoite 1.7.2025 (pakkauksia)]],Lääkkeet[[#This Row],[Suurimman alitusluvan mukainen velvoite
1.7.-31.12.2025 (pakkauksia)]],Lääkkeet[[#This Row],[Alin saldo 
1.7.-31.12.2025 (pakkauksia)]])*Lääkkeet[[#This Row],[Kirjanpitoarvo / pakkaus 1.7.2025
(EUR  ALV 0 %)]]</f>
        <v>0</v>
      </c>
      <c r="W525" s="49" t="str" cm="1">
        <f t="array" ref="W525">IFERROR(_xlfn.IFS(Lääkkeet[[#This Row],[Sitoutunut pääoma 
1.1.-30.6.2025 (EUR)]]&gt;0,"Täytetyt",Lääkkeet[[#This Row],[Sitoutunut pääoma 
1.7.-31.12.2025 (EUR)]]&gt;0,"Täytetyt"),"")</f>
        <v/>
      </c>
      <c r="X525" s="49"/>
      <c r="Y525" s="5">
        <f>Hakulomake!$B$29</f>
        <v>0</v>
      </c>
    </row>
    <row r="526" spans="1:25" x14ac:dyDescent="0.25">
      <c r="A526" s="6" t="s">
        <v>59</v>
      </c>
      <c r="B526" s="5">
        <f>Hakulomake!$B$17</f>
        <v>0</v>
      </c>
      <c r="C526" s="61">
        <v>4</v>
      </c>
      <c r="D526" s="5" t="s">
        <v>1037</v>
      </c>
      <c r="E526" s="60" t="s">
        <v>1038</v>
      </c>
      <c r="F526" s="5" t="s">
        <v>1039</v>
      </c>
      <c r="G526" s="5" t="s">
        <v>1040</v>
      </c>
      <c r="H526" s="5" t="s">
        <v>384</v>
      </c>
      <c r="I526" s="5" t="s">
        <v>1041</v>
      </c>
      <c r="J526" s="61" t="s">
        <v>1042</v>
      </c>
      <c r="N526" s="13"/>
      <c r="O526" s="39">
        <f>MIN(Lääkkeet[[#This Row],[Velvoite 1.1.2025 (pakkauksia)]],Lääkkeet[[#This Row],[Suurimman alitusluvan mukainen velvoite 
1.1.-30.6.2025 (pakkauksia)]],Lääkkeet[[#This Row],[Alin saldo 
1.1.-30.6.2025 (pakkauksia)]])*Lääkkeet[[#This Row],[Kirjanpitoarvo / pakkaus 1.1.2025
(EUR  ALV 0 %)]]</f>
        <v>0</v>
      </c>
      <c r="P526" s="15"/>
      <c r="Q526" s="12"/>
      <c r="R526" s="12"/>
      <c r="S526" s="12"/>
      <c r="T526" s="13"/>
      <c r="U526" s="39">
        <f>MIN(Lääkkeet[[#This Row],[Velvoite 1.7.2025 (pakkauksia)]],Lääkkeet[[#This Row],[Suurimman alitusluvan mukainen velvoite
1.7.-31.12.2025 (pakkauksia)]],Lääkkeet[[#This Row],[Alin saldo 
1.7.-31.12.2025 (pakkauksia)]])*Lääkkeet[[#This Row],[Kirjanpitoarvo / pakkaus 1.7.2025
(EUR  ALV 0 %)]]</f>
        <v>0</v>
      </c>
      <c r="W526" s="49" t="str" cm="1">
        <f t="array" ref="W526">IFERROR(_xlfn.IFS(Lääkkeet[[#This Row],[Sitoutunut pääoma 
1.1.-30.6.2025 (EUR)]]&gt;0,"Täytetyt",Lääkkeet[[#This Row],[Sitoutunut pääoma 
1.7.-31.12.2025 (EUR)]]&gt;0,"Täytetyt"),"")</f>
        <v/>
      </c>
      <c r="X526" s="49"/>
      <c r="Y526" s="5">
        <f>Hakulomake!$B$29</f>
        <v>0</v>
      </c>
    </row>
    <row r="527" spans="1:25" x14ac:dyDescent="0.25">
      <c r="A527" s="6" t="s">
        <v>59</v>
      </c>
      <c r="B527" s="5">
        <f>Hakulomake!$B$17</f>
        <v>0</v>
      </c>
      <c r="C527" s="61">
        <v>4</v>
      </c>
      <c r="D527" s="5" t="s">
        <v>1009</v>
      </c>
      <c r="E527" s="60" t="s">
        <v>1043</v>
      </c>
      <c r="F527" s="5" t="s">
        <v>1011</v>
      </c>
      <c r="G527" s="5" t="s">
        <v>1044</v>
      </c>
      <c r="H527" s="5" t="s">
        <v>215</v>
      </c>
      <c r="I527" s="5" t="s">
        <v>65</v>
      </c>
      <c r="J527" s="61">
        <v>100</v>
      </c>
      <c r="N527" s="13"/>
      <c r="O527" s="39">
        <f>MIN(Lääkkeet[[#This Row],[Velvoite 1.1.2025 (pakkauksia)]],Lääkkeet[[#This Row],[Suurimman alitusluvan mukainen velvoite 
1.1.-30.6.2025 (pakkauksia)]],Lääkkeet[[#This Row],[Alin saldo 
1.1.-30.6.2025 (pakkauksia)]])*Lääkkeet[[#This Row],[Kirjanpitoarvo / pakkaus 1.1.2025
(EUR  ALV 0 %)]]</f>
        <v>0</v>
      </c>
      <c r="P527" s="15"/>
      <c r="Q527" s="12"/>
      <c r="R527" s="12"/>
      <c r="S527" s="12"/>
      <c r="T527" s="13"/>
      <c r="U527" s="39">
        <f>MIN(Lääkkeet[[#This Row],[Velvoite 1.7.2025 (pakkauksia)]],Lääkkeet[[#This Row],[Suurimman alitusluvan mukainen velvoite
1.7.-31.12.2025 (pakkauksia)]],Lääkkeet[[#This Row],[Alin saldo 
1.7.-31.12.2025 (pakkauksia)]])*Lääkkeet[[#This Row],[Kirjanpitoarvo / pakkaus 1.7.2025
(EUR  ALV 0 %)]]</f>
        <v>0</v>
      </c>
      <c r="W527" s="49" t="str" cm="1">
        <f t="array" ref="W527">IFERROR(_xlfn.IFS(Lääkkeet[[#This Row],[Sitoutunut pääoma 
1.1.-30.6.2025 (EUR)]]&gt;0,"Täytetyt",Lääkkeet[[#This Row],[Sitoutunut pääoma 
1.7.-31.12.2025 (EUR)]]&gt;0,"Täytetyt"),"")</f>
        <v/>
      </c>
      <c r="X527" s="49"/>
      <c r="Y527" s="5">
        <f>Hakulomake!$B$29</f>
        <v>0</v>
      </c>
    </row>
    <row r="528" spans="1:25" x14ac:dyDescent="0.25">
      <c r="A528" s="6" t="s">
        <v>59</v>
      </c>
      <c r="B528" s="5">
        <f>Hakulomake!$B$17</f>
        <v>0</v>
      </c>
      <c r="C528" s="61">
        <v>4</v>
      </c>
      <c r="D528" s="5" t="s">
        <v>1009</v>
      </c>
      <c r="E528" s="60" t="s">
        <v>1045</v>
      </c>
      <c r="F528" s="5" t="s">
        <v>1011</v>
      </c>
      <c r="G528" s="5" t="s">
        <v>1046</v>
      </c>
      <c r="H528" s="5" t="s">
        <v>93</v>
      </c>
      <c r="I528" s="5" t="s">
        <v>65</v>
      </c>
      <c r="J528" s="61">
        <v>100</v>
      </c>
      <c r="N528" s="13"/>
      <c r="O528" s="39">
        <f>MIN(Lääkkeet[[#This Row],[Velvoite 1.1.2025 (pakkauksia)]],Lääkkeet[[#This Row],[Suurimman alitusluvan mukainen velvoite 
1.1.-30.6.2025 (pakkauksia)]],Lääkkeet[[#This Row],[Alin saldo 
1.1.-30.6.2025 (pakkauksia)]])*Lääkkeet[[#This Row],[Kirjanpitoarvo / pakkaus 1.1.2025
(EUR  ALV 0 %)]]</f>
        <v>0</v>
      </c>
      <c r="P528" s="15"/>
      <c r="Q528" s="12"/>
      <c r="R528" s="12"/>
      <c r="S528" s="12"/>
      <c r="T528" s="13"/>
      <c r="U528" s="39">
        <f>MIN(Lääkkeet[[#This Row],[Velvoite 1.7.2025 (pakkauksia)]],Lääkkeet[[#This Row],[Suurimman alitusluvan mukainen velvoite
1.7.-31.12.2025 (pakkauksia)]],Lääkkeet[[#This Row],[Alin saldo 
1.7.-31.12.2025 (pakkauksia)]])*Lääkkeet[[#This Row],[Kirjanpitoarvo / pakkaus 1.7.2025
(EUR  ALV 0 %)]]</f>
        <v>0</v>
      </c>
      <c r="W528" s="49" t="str" cm="1">
        <f t="array" ref="W528">IFERROR(_xlfn.IFS(Lääkkeet[[#This Row],[Sitoutunut pääoma 
1.1.-30.6.2025 (EUR)]]&gt;0,"Täytetyt",Lääkkeet[[#This Row],[Sitoutunut pääoma 
1.7.-31.12.2025 (EUR)]]&gt;0,"Täytetyt"),"")</f>
        <v/>
      </c>
      <c r="X528" s="49"/>
      <c r="Y528" s="5">
        <f>Hakulomake!$B$29</f>
        <v>0</v>
      </c>
    </row>
    <row r="529" spans="1:25" x14ac:dyDescent="0.25">
      <c r="A529" s="6" t="s">
        <v>59</v>
      </c>
      <c r="B529" s="5">
        <f>Hakulomake!$B$17</f>
        <v>0</v>
      </c>
      <c r="C529" s="61">
        <v>4</v>
      </c>
      <c r="D529" s="5" t="s">
        <v>1047</v>
      </c>
      <c r="E529" s="60" t="s">
        <v>1048</v>
      </c>
      <c r="F529" s="5" t="s">
        <v>1049</v>
      </c>
      <c r="G529" s="5" t="s">
        <v>1050</v>
      </c>
      <c r="H529" s="5" t="s">
        <v>1051</v>
      </c>
      <c r="I529" s="5" t="s">
        <v>133</v>
      </c>
      <c r="J529" s="61">
        <v>100</v>
      </c>
      <c r="N529" s="13"/>
      <c r="O529" s="39">
        <f>MIN(Lääkkeet[[#This Row],[Velvoite 1.1.2025 (pakkauksia)]],Lääkkeet[[#This Row],[Suurimman alitusluvan mukainen velvoite 
1.1.-30.6.2025 (pakkauksia)]],Lääkkeet[[#This Row],[Alin saldo 
1.1.-30.6.2025 (pakkauksia)]])*Lääkkeet[[#This Row],[Kirjanpitoarvo / pakkaus 1.1.2025
(EUR  ALV 0 %)]]</f>
        <v>0</v>
      </c>
      <c r="P529" s="15"/>
      <c r="Q529" s="12"/>
      <c r="R529" s="12"/>
      <c r="S529" s="12"/>
      <c r="T529" s="13"/>
      <c r="U529" s="39">
        <f>MIN(Lääkkeet[[#This Row],[Velvoite 1.7.2025 (pakkauksia)]],Lääkkeet[[#This Row],[Suurimman alitusluvan mukainen velvoite
1.7.-31.12.2025 (pakkauksia)]],Lääkkeet[[#This Row],[Alin saldo 
1.7.-31.12.2025 (pakkauksia)]])*Lääkkeet[[#This Row],[Kirjanpitoarvo / pakkaus 1.7.2025
(EUR  ALV 0 %)]]</f>
        <v>0</v>
      </c>
      <c r="W529" s="49" t="str" cm="1">
        <f t="array" ref="W529">IFERROR(_xlfn.IFS(Lääkkeet[[#This Row],[Sitoutunut pääoma 
1.1.-30.6.2025 (EUR)]]&gt;0,"Täytetyt",Lääkkeet[[#This Row],[Sitoutunut pääoma 
1.7.-31.12.2025 (EUR)]]&gt;0,"Täytetyt"),"")</f>
        <v/>
      </c>
      <c r="X529" s="49"/>
      <c r="Y529" s="5">
        <f>Hakulomake!$B$29</f>
        <v>0</v>
      </c>
    </row>
    <row r="530" spans="1:25" x14ac:dyDescent="0.25">
      <c r="A530" s="6" t="s">
        <v>59</v>
      </c>
      <c r="B530" s="5">
        <f>Hakulomake!$B$17</f>
        <v>0</v>
      </c>
      <c r="C530" s="61">
        <v>4</v>
      </c>
      <c r="D530" s="5" t="s">
        <v>1052</v>
      </c>
      <c r="E530" s="60" t="s">
        <v>1053</v>
      </c>
      <c r="F530" s="5" t="s">
        <v>1054</v>
      </c>
      <c r="G530" s="5" t="s">
        <v>1055</v>
      </c>
      <c r="H530" s="5" t="s">
        <v>1003</v>
      </c>
      <c r="I530" s="5" t="s">
        <v>1004</v>
      </c>
      <c r="J530" s="61" t="s">
        <v>1005</v>
      </c>
      <c r="N530" s="13"/>
      <c r="O530" s="39">
        <f>MIN(Lääkkeet[[#This Row],[Velvoite 1.1.2025 (pakkauksia)]],Lääkkeet[[#This Row],[Suurimman alitusluvan mukainen velvoite 
1.1.-30.6.2025 (pakkauksia)]],Lääkkeet[[#This Row],[Alin saldo 
1.1.-30.6.2025 (pakkauksia)]])*Lääkkeet[[#This Row],[Kirjanpitoarvo / pakkaus 1.1.2025
(EUR  ALV 0 %)]]</f>
        <v>0</v>
      </c>
      <c r="P530" s="15"/>
      <c r="Q530" s="12"/>
      <c r="R530" s="12"/>
      <c r="S530" s="12"/>
      <c r="T530" s="13"/>
      <c r="U530" s="39">
        <f>MIN(Lääkkeet[[#This Row],[Velvoite 1.7.2025 (pakkauksia)]],Lääkkeet[[#This Row],[Suurimman alitusluvan mukainen velvoite
1.7.-31.12.2025 (pakkauksia)]],Lääkkeet[[#This Row],[Alin saldo 
1.7.-31.12.2025 (pakkauksia)]])*Lääkkeet[[#This Row],[Kirjanpitoarvo / pakkaus 1.7.2025
(EUR  ALV 0 %)]]</f>
        <v>0</v>
      </c>
      <c r="W530" s="49" t="str" cm="1">
        <f t="array" ref="W530">IFERROR(_xlfn.IFS(Lääkkeet[[#This Row],[Sitoutunut pääoma 
1.1.-30.6.2025 (EUR)]]&gt;0,"Täytetyt",Lääkkeet[[#This Row],[Sitoutunut pääoma 
1.7.-31.12.2025 (EUR)]]&gt;0,"Täytetyt"),"")</f>
        <v/>
      </c>
      <c r="X530" s="49"/>
      <c r="Y530" s="5">
        <f>Hakulomake!$B$29</f>
        <v>0</v>
      </c>
    </row>
    <row r="531" spans="1:25" x14ac:dyDescent="0.25">
      <c r="A531" s="6" t="s">
        <v>59</v>
      </c>
      <c r="B531" s="5">
        <f>Hakulomake!$B$17</f>
        <v>0</v>
      </c>
      <c r="C531" s="61">
        <v>4</v>
      </c>
      <c r="D531" s="5" t="s">
        <v>1009</v>
      </c>
      <c r="E531" s="60" t="s">
        <v>1056</v>
      </c>
      <c r="F531" s="5" t="s">
        <v>1011</v>
      </c>
      <c r="G531" s="5" t="s">
        <v>1057</v>
      </c>
      <c r="H531" s="5" t="s">
        <v>1058</v>
      </c>
      <c r="I531" s="5" t="s">
        <v>65</v>
      </c>
      <c r="J531" s="61">
        <v>100</v>
      </c>
      <c r="N531" s="13"/>
      <c r="O531" s="39">
        <f>MIN(Lääkkeet[[#This Row],[Velvoite 1.1.2025 (pakkauksia)]],Lääkkeet[[#This Row],[Suurimman alitusluvan mukainen velvoite 
1.1.-30.6.2025 (pakkauksia)]],Lääkkeet[[#This Row],[Alin saldo 
1.1.-30.6.2025 (pakkauksia)]])*Lääkkeet[[#This Row],[Kirjanpitoarvo / pakkaus 1.1.2025
(EUR  ALV 0 %)]]</f>
        <v>0</v>
      </c>
      <c r="P531" s="15"/>
      <c r="Q531" s="12"/>
      <c r="R531" s="12"/>
      <c r="S531" s="12"/>
      <c r="T531" s="13"/>
      <c r="U531" s="39">
        <f>MIN(Lääkkeet[[#This Row],[Velvoite 1.7.2025 (pakkauksia)]],Lääkkeet[[#This Row],[Suurimman alitusluvan mukainen velvoite
1.7.-31.12.2025 (pakkauksia)]],Lääkkeet[[#This Row],[Alin saldo 
1.7.-31.12.2025 (pakkauksia)]])*Lääkkeet[[#This Row],[Kirjanpitoarvo / pakkaus 1.7.2025
(EUR  ALV 0 %)]]</f>
        <v>0</v>
      </c>
      <c r="W531" s="49" t="str" cm="1">
        <f t="array" ref="W531">IFERROR(_xlfn.IFS(Lääkkeet[[#This Row],[Sitoutunut pääoma 
1.1.-30.6.2025 (EUR)]]&gt;0,"Täytetyt",Lääkkeet[[#This Row],[Sitoutunut pääoma 
1.7.-31.12.2025 (EUR)]]&gt;0,"Täytetyt"),"")</f>
        <v/>
      </c>
      <c r="X531" s="49"/>
      <c r="Y531" s="5">
        <f>Hakulomake!$B$29</f>
        <v>0</v>
      </c>
    </row>
    <row r="532" spans="1:25" x14ac:dyDescent="0.25">
      <c r="A532" s="6" t="s">
        <v>59</v>
      </c>
      <c r="B532" s="5">
        <f>Hakulomake!$B$17</f>
        <v>0</v>
      </c>
      <c r="C532" s="61">
        <v>4</v>
      </c>
      <c r="D532" s="5" t="s">
        <v>999</v>
      </c>
      <c r="E532" s="60" t="s">
        <v>1059</v>
      </c>
      <c r="F532" s="5" t="s">
        <v>1001</v>
      </c>
      <c r="G532" s="5" t="s">
        <v>1060</v>
      </c>
      <c r="H532" s="5" t="s">
        <v>1003</v>
      </c>
      <c r="I532" s="5" t="s">
        <v>1025</v>
      </c>
      <c r="J532" s="61" t="s">
        <v>1005</v>
      </c>
      <c r="N532" s="13"/>
      <c r="O532" s="39">
        <f>MIN(Lääkkeet[[#This Row],[Velvoite 1.1.2025 (pakkauksia)]],Lääkkeet[[#This Row],[Suurimman alitusluvan mukainen velvoite 
1.1.-30.6.2025 (pakkauksia)]],Lääkkeet[[#This Row],[Alin saldo 
1.1.-30.6.2025 (pakkauksia)]])*Lääkkeet[[#This Row],[Kirjanpitoarvo / pakkaus 1.1.2025
(EUR  ALV 0 %)]]</f>
        <v>0</v>
      </c>
      <c r="P532" s="15"/>
      <c r="Q532" s="12"/>
      <c r="R532" s="12"/>
      <c r="S532" s="12"/>
      <c r="T532" s="13"/>
      <c r="U532" s="39">
        <f>MIN(Lääkkeet[[#This Row],[Velvoite 1.7.2025 (pakkauksia)]],Lääkkeet[[#This Row],[Suurimman alitusluvan mukainen velvoite
1.7.-31.12.2025 (pakkauksia)]],Lääkkeet[[#This Row],[Alin saldo 
1.7.-31.12.2025 (pakkauksia)]])*Lääkkeet[[#This Row],[Kirjanpitoarvo / pakkaus 1.7.2025
(EUR  ALV 0 %)]]</f>
        <v>0</v>
      </c>
      <c r="W532" s="49" t="str" cm="1">
        <f t="array" ref="W532">IFERROR(_xlfn.IFS(Lääkkeet[[#This Row],[Sitoutunut pääoma 
1.1.-30.6.2025 (EUR)]]&gt;0,"Täytetyt",Lääkkeet[[#This Row],[Sitoutunut pääoma 
1.7.-31.12.2025 (EUR)]]&gt;0,"Täytetyt"),"")</f>
        <v/>
      </c>
      <c r="X532" s="49"/>
      <c r="Y532" s="5">
        <f>Hakulomake!$B$29</f>
        <v>0</v>
      </c>
    </row>
    <row r="533" spans="1:25" x14ac:dyDescent="0.25">
      <c r="A533" s="6" t="s">
        <v>59</v>
      </c>
      <c r="B533" s="5">
        <f>Hakulomake!$B$17</f>
        <v>0</v>
      </c>
      <c r="C533" s="61">
        <v>4</v>
      </c>
      <c r="D533" s="5" t="s">
        <v>1061</v>
      </c>
      <c r="E533" s="60" t="s">
        <v>1062</v>
      </c>
      <c r="F533" s="5" t="s">
        <v>1063</v>
      </c>
      <c r="G533" s="5" t="s">
        <v>1064</v>
      </c>
      <c r="H533" s="5" t="s">
        <v>836</v>
      </c>
      <c r="I533" s="5" t="s">
        <v>133</v>
      </c>
      <c r="J533" s="61">
        <v>30</v>
      </c>
      <c r="N533" s="13"/>
      <c r="O533" s="39">
        <f>MIN(Lääkkeet[[#This Row],[Velvoite 1.1.2025 (pakkauksia)]],Lääkkeet[[#This Row],[Suurimman alitusluvan mukainen velvoite 
1.1.-30.6.2025 (pakkauksia)]],Lääkkeet[[#This Row],[Alin saldo 
1.1.-30.6.2025 (pakkauksia)]])*Lääkkeet[[#This Row],[Kirjanpitoarvo / pakkaus 1.1.2025
(EUR  ALV 0 %)]]</f>
        <v>0</v>
      </c>
      <c r="P533" s="15"/>
      <c r="Q533" s="12"/>
      <c r="R533" s="12"/>
      <c r="S533" s="12"/>
      <c r="T533" s="13"/>
      <c r="U533" s="39">
        <f>MIN(Lääkkeet[[#This Row],[Velvoite 1.7.2025 (pakkauksia)]],Lääkkeet[[#This Row],[Suurimman alitusluvan mukainen velvoite
1.7.-31.12.2025 (pakkauksia)]],Lääkkeet[[#This Row],[Alin saldo 
1.7.-31.12.2025 (pakkauksia)]])*Lääkkeet[[#This Row],[Kirjanpitoarvo / pakkaus 1.7.2025
(EUR  ALV 0 %)]]</f>
        <v>0</v>
      </c>
      <c r="W533" s="49" t="str" cm="1">
        <f t="array" ref="W533">IFERROR(_xlfn.IFS(Lääkkeet[[#This Row],[Sitoutunut pääoma 
1.1.-30.6.2025 (EUR)]]&gt;0,"Täytetyt",Lääkkeet[[#This Row],[Sitoutunut pääoma 
1.7.-31.12.2025 (EUR)]]&gt;0,"Täytetyt"),"")</f>
        <v/>
      </c>
      <c r="X533" s="49"/>
      <c r="Y533" s="5">
        <f>Hakulomake!$B$29</f>
        <v>0</v>
      </c>
    </row>
    <row r="534" spans="1:25" x14ac:dyDescent="0.25">
      <c r="A534" s="6" t="s">
        <v>59</v>
      </c>
      <c r="B534" s="5">
        <f>Hakulomake!$B$17</f>
        <v>0</v>
      </c>
      <c r="C534" s="61">
        <v>4</v>
      </c>
      <c r="D534" s="5" t="s">
        <v>1061</v>
      </c>
      <c r="E534" s="60" t="s">
        <v>1065</v>
      </c>
      <c r="F534" s="5" t="s">
        <v>1063</v>
      </c>
      <c r="G534" s="5" t="s">
        <v>1064</v>
      </c>
      <c r="H534" s="5" t="s">
        <v>836</v>
      </c>
      <c r="I534" s="5" t="s">
        <v>133</v>
      </c>
      <c r="J534" s="61">
        <v>100</v>
      </c>
      <c r="N534" s="13"/>
      <c r="O534" s="39">
        <f>MIN(Lääkkeet[[#This Row],[Velvoite 1.1.2025 (pakkauksia)]],Lääkkeet[[#This Row],[Suurimman alitusluvan mukainen velvoite 
1.1.-30.6.2025 (pakkauksia)]],Lääkkeet[[#This Row],[Alin saldo 
1.1.-30.6.2025 (pakkauksia)]])*Lääkkeet[[#This Row],[Kirjanpitoarvo / pakkaus 1.1.2025
(EUR  ALV 0 %)]]</f>
        <v>0</v>
      </c>
      <c r="P534" s="15"/>
      <c r="Q534" s="12"/>
      <c r="R534" s="12"/>
      <c r="S534" s="12"/>
      <c r="T534" s="13"/>
      <c r="U534" s="39">
        <f>MIN(Lääkkeet[[#This Row],[Velvoite 1.7.2025 (pakkauksia)]],Lääkkeet[[#This Row],[Suurimman alitusluvan mukainen velvoite
1.7.-31.12.2025 (pakkauksia)]],Lääkkeet[[#This Row],[Alin saldo 
1.7.-31.12.2025 (pakkauksia)]])*Lääkkeet[[#This Row],[Kirjanpitoarvo / pakkaus 1.7.2025
(EUR  ALV 0 %)]]</f>
        <v>0</v>
      </c>
      <c r="W534" s="49" t="str" cm="1">
        <f t="array" ref="W534">IFERROR(_xlfn.IFS(Lääkkeet[[#This Row],[Sitoutunut pääoma 
1.1.-30.6.2025 (EUR)]]&gt;0,"Täytetyt",Lääkkeet[[#This Row],[Sitoutunut pääoma 
1.7.-31.12.2025 (EUR)]]&gt;0,"Täytetyt"),"")</f>
        <v/>
      </c>
      <c r="X534" s="49"/>
      <c r="Y534" s="5">
        <f>Hakulomake!$B$29</f>
        <v>0</v>
      </c>
    </row>
    <row r="535" spans="1:25" x14ac:dyDescent="0.25">
      <c r="A535" s="6" t="s">
        <v>59</v>
      </c>
      <c r="B535" s="5">
        <f>Hakulomake!$B$17</f>
        <v>0</v>
      </c>
      <c r="C535" s="61">
        <v>4</v>
      </c>
      <c r="D535" s="5" t="s">
        <v>1061</v>
      </c>
      <c r="E535" s="60" t="s">
        <v>1066</v>
      </c>
      <c r="F535" s="5" t="s">
        <v>1063</v>
      </c>
      <c r="G535" s="5" t="s">
        <v>1064</v>
      </c>
      <c r="H535" s="5" t="s">
        <v>898</v>
      </c>
      <c r="I535" s="5" t="s">
        <v>133</v>
      </c>
      <c r="J535" s="61">
        <v>30</v>
      </c>
      <c r="N535" s="13"/>
      <c r="O535" s="39">
        <f>MIN(Lääkkeet[[#This Row],[Velvoite 1.1.2025 (pakkauksia)]],Lääkkeet[[#This Row],[Suurimman alitusluvan mukainen velvoite 
1.1.-30.6.2025 (pakkauksia)]],Lääkkeet[[#This Row],[Alin saldo 
1.1.-30.6.2025 (pakkauksia)]])*Lääkkeet[[#This Row],[Kirjanpitoarvo / pakkaus 1.1.2025
(EUR  ALV 0 %)]]</f>
        <v>0</v>
      </c>
      <c r="P535" s="15"/>
      <c r="Q535" s="12"/>
      <c r="R535" s="12"/>
      <c r="S535" s="12"/>
      <c r="T535" s="13"/>
      <c r="U535" s="39">
        <f>MIN(Lääkkeet[[#This Row],[Velvoite 1.7.2025 (pakkauksia)]],Lääkkeet[[#This Row],[Suurimman alitusluvan mukainen velvoite
1.7.-31.12.2025 (pakkauksia)]],Lääkkeet[[#This Row],[Alin saldo 
1.7.-31.12.2025 (pakkauksia)]])*Lääkkeet[[#This Row],[Kirjanpitoarvo / pakkaus 1.7.2025
(EUR  ALV 0 %)]]</f>
        <v>0</v>
      </c>
      <c r="W535" s="49" t="str" cm="1">
        <f t="array" ref="W535">IFERROR(_xlfn.IFS(Lääkkeet[[#This Row],[Sitoutunut pääoma 
1.1.-30.6.2025 (EUR)]]&gt;0,"Täytetyt",Lääkkeet[[#This Row],[Sitoutunut pääoma 
1.7.-31.12.2025 (EUR)]]&gt;0,"Täytetyt"),"")</f>
        <v/>
      </c>
      <c r="X535" s="49"/>
      <c r="Y535" s="5">
        <f>Hakulomake!$B$29</f>
        <v>0</v>
      </c>
    </row>
    <row r="536" spans="1:25" x14ac:dyDescent="0.25">
      <c r="A536" s="6" t="s">
        <v>59</v>
      </c>
      <c r="B536" s="5">
        <f>Hakulomake!$B$17</f>
        <v>0</v>
      </c>
      <c r="C536" s="61">
        <v>4</v>
      </c>
      <c r="D536" s="5" t="s">
        <v>1061</v>
      </c>
      <c r="E536" s="60" t="s">
        <v>1067</v>
      </c>
      <c r="F536" s="5" t="s">
        <v>1063</v>
      </c>
      <c r="G536" s="5" t="s">
        <v>1064</v>
      </c>
      <c r="H536" s="5" t="s">
        <v>898</v>
      </c>
      <c r="I536" s="5" t="s">
        <v>133</v>
      </c>
      <c r="J536" s="61">
        <v>100</v>
      </c>
      <c r="N536" s="13"/>
      <c r="O536" s="39">
        <f>MIN(Lääkkeet[[#This Row],[Velvoite 1.1.2025 (pakkauksia)]],Lääkkeet[[#This Row],[Suurimman alitusluvan mukainen velvoite 
1.1.-30.6.2025 (pakkauksia)]],Lääkkeet[[#This Row],[Alin saldo 
1.1.-30.6.2025 (pakkauksia)]])*Lääkkeet[[#This Row],[Kirjanpitoarvo / pakkaus 1.1.2025
(EUR  ALV 0 %)]]</f>
        <v>0</v>
      </c>
      <c r="P536" s="15"/>
      <c r="Q536" s="12"/>
      <c r="R536" s="12"/>
      <c r="S536" s="12"/>
      <c r="T536" s="13"/>
      <c r="U536" s="39">
        <f>MIN(Lääkkeet[[#This Row],[Velvoite 1.7.2025 (pakkauksia)]],Lääkkeet[[#This Row],[Suurimman alitusluvan mukainen velvoite
1.7.-31.12.2025 (pakkauksia)]],Lääkkeet[[#This Row],[Alin saldo 
1.7.-31.12.2025 (pakkauksia)]])*Lääkkeet[[#This Row],[Kirjanpitoarvo / pakkaus 1.7.2025
(EUR  ALV 0 %)]]</f>
        <v>0</v>
      </c>
      <c r="W536" s="49" t="str" cm="1">
        <f t="array" ref="W536">IFERROR(_xlfn.IFS(Lääkkeet[[#This Row],[Sitoutunut pääoma 
1.1.-30.6.2025 (EUR)]]&gt;0,"Täytetyt",Lääkkeet[[#This Row],[Sitoutunut pääoma 
1.7.-31.12.2025 (EUR)]]&gt;0,"Täytetyt"),"")</f>
        <v/>
      </c>
      <c r="X536" s="49"/>
      <c r="Y536" s="5">
        <f>Hakulomake!$B$29</f>
        <v>0</v>
      </c>
    </row>
    <row r="537" spans="1:25" x14ac:dyDescent="0.25">
      <c r="A537" s="6" t="s">
        <v>59</v>
      </c>
      <c r="B537" s="5">
        <f>Hakulomake!$B$17</f>
        <v>0</v>
      </c>
      <c r="C537" s="61">
        <v>4</v>
      </c>
      <c r="D537" s="5" t="s">
        <v>1047</v>
      </c>
      <c r="E537" s="60" t="s">
        <v>1068</v>
      </c>
      <c r="F537" s="5" t="s">
        <v>1049</v>
      </c>
      <c r="G537" s="5" t="s">
        <v>1050</v>
      </c>
      <c r="H537" s="5" t="s">
        <v>1069</v>
      </c>
      <c r="I537" s="5" t="s">
        <v>133</v>
      </c>
      <c r="J537" s="61">
        <v>100</v>
      </c>
      <c r="N537" s="13"/>
      <c r="O537" s="39">
        <f>MIN(Lääkkeet[[#This Row],[Velvoite 1.1.2025 (pakkauksia)]],Lääkkeet[[#This Row],[Suurimman alitusluvan mukainen velvoite 
1.1.-30.6.2025 (pakkauksia)]],Lääkkeet[[#This Row],[Alin saldo 
1.1.-30.6.2025 (pakkauksia)]])*Lääkkeet[[#This Row],[Kirjanpitoarvo / pakkaus 1.1.2025
(EUR  ALV 0 %)]]</f>
        <v>0</v>
      </c>
      <c r="P537" s="15"/>
      <c r="Q537" s="12"/>
      <c r="R537" s="12"/>
      <c r="S537" s="12"/>
      <c r="T537" s="13"/>
      <c r="U537" s="39">
        <f>MIN(Lääkkeet[[#This Row],[Velvoite 1.7.2025 (pakkauksia)]],Lääkkeet[[#This Row],[Suurimman alitusluvan mukainen velvoite
1.7.-31.12.2025 (pakkauksia)]],Lääkkeet[[#This Row],[Alin saldo 
1.7.-31.12.2025 (pakkauksia)]])*Lääkkeet[[#This Row],[Kirjanpitoarvo / pakkaus 1.7.2025
(EUR  ALV 0 %)]]</f>
        <v>0</v>
      </c>
      <c r="W537" s="49" t="str" cm="1">
        <f t="array" ref="W537">IFERROR(_xlfn.IFS(Lääkkeet[[#This Row],[Sitoutunut pääoma 
1.1.-30.6.2025 (EUR)]]&gt;0,"Täytetyt",Lääkkeet[[#This Row],[Sitoutunut pääoma 
1.7.-31.12.2025 (EUR)]]&gt;0,"Täytetyt"),"")</f>
        <v/>
      </c>
      <c r="X537" s="49"/>
      <c r="Y537" s="5">
        <f>Hakulomake!$B$29</f>
        <v>0</v>
      </c>
    </row>
    <row r="538" spans="1:25" x14ac:dyDescent="0.25">
      <c r="A538" s="6" t="s">
        <v>59</v>
      </c>
      <c r="B538" s="5">
        <f>Hakulomake!$B$17</f>
        <v>0</v>
      </c>
      <c r="C538" s="61">
        <v>4</v>
      </c>
      <c r="D538" s="5" t="s">
        <v>1070</v>
      </c>
      <c r="E538" s="60" t="s">
        <v>1071</v>
      </c>
      <c r="F538" s="5" t="s">
        <v>1072</v>
      </c>
      <c r="G538" s="5" t="s">
        <v>1073</v>
      </c>
      <c r="H538" s="5" t="s">
        <v>1003</v>
      </c>
      <c r="I538" s="5" t="s">
        <v>1004</v>
      </c>
      <c r="J538" s="61" t="s">
        <v>1005</v>
      </c>
      <c r="N538" s="13"/>
      <c r="O538" s="39">
        <f>MIN(Lääkkeet[[#This Row],[Velvoite 1.1.2025 (pakkauksia)]],Lääkkeet[[#This Row],[Suurimman alitusluvan mukainen velvoite 
1.1.-30.6.2025 (pakkauksia)]],Lääkkeet[[#This Row],[Alin saldo 
1.1.-30.6.2025 (pakkauksia)]])*Lääkkeet[[#This Row],[Kirjanpitoarvo / pakkaus 1.1.2025
(EUR  ALV 0 %)]]</f>
        <v>0</v>
      </c>
      <c r="P538" s="15"/>
      <c r="Q538" s="12"/>
      <c r="R538" s="12"/>
      <c r="S538" s="12"/>
      <c r="T538" s="13"/>
      <c r="U538" s="39">
        <f>MIN(Lääkkeet[[#This Row],[Velvoite 1.7.2025 (pakkauksia)]],Lääkkeet[[#This Row],[Suurimman alitusluvan mukainen velvoite
1.7.-31.12.2025 (pakkauksia)]],Lääkkeet[[#This Row],[Alin saldo 
1.7.-31.12.2025 (pakkauksia)]])*Lääkkeet[[#This Row],[Kirjanpitoarvo / pakkaus 1.7.2025
(EUR  ALV 0 %)]]</f>
        <v>0</v>
      </c>
      <c r="W538" s="49" t="str" cm="1">
        <f t="array" ref="W538">IFERROR(_xlfn.IFS(Lääkkeet[[#This Row],[Sitoutunut pääoma 
1.1.-30.6.2025 (EUR)]]&gt;0,"Täytetyt",Lääkkeet[[#This Row],[Sitoutunut pääoma 
1.7.-31.12.2025 (EUR)]]&gt;0,"Täytetyt"),"")</f>
        <v/>
      </c>
      <c r="X538" s="49"/>
      <c r="Y538" s="5">
        <f>Hakulomake!$B$29</f>
        <v>0</v>
      </c>
    </row>
    <row r="539" spans="1:25" x14ac:dyDescent="0.25">
      <c r="A539" s="6" t="s">
        <v>59</v>
      </c>
      <c r="B539" s="5">
        <f>Hakulomake!$B$17</f>
        <v>0</v>
      </c>
      <c r="C539" s="61">
        <v>4</v>
      </c>
      <c r="D539" s="5" t="s">
        <v>1032</v>
      </c>
      <c r="E539" s="60" t="s">
        <v>1074</v>
      </c>
      <c r="F539" s="5" t="s">
        <v>1034</v>
      </c>
      <c r="G539" s="5" t="s">
        <v>1075</v>
      </c>
      <c r="H539" s="5" t="s">
        <v>1003</v>
      </c>
      <c r="I539" s="5" t="s">
        <v>1004</v>
      </c>
      <c r="J539" s="61" t="s">
        <v>1005</v>
      </c>
      <c r="N539" s="13"/>
      <c r="O539" s="39">
        <f>MIN(Lääkkeet[[#This Row],[Velvoite 1.1.2025 (pakkauksia)]],Lääkkeet[[#This Row],[Suurimman alitusluvan mukainen velvoite 
1.1.-30.6.2025 (pakkauksia)]],Lääkkeet[[#This Row],[Alin saldo 
1.1.-30.6.2025 (pakkauksia)]])*Lääkkeet[[#This Row],[Kirjanpitoarvo / pakkaus 1.1.2025
(EUR  ALV 0 %)]]</f>
        <v>0</v>
      </c>
      <c r="P539" s="15"/>
      <c r="Q539" s="12"/>
      <c r="R539" s="12"/>
      <c r="S539" s="12"/>
      <c r="T539" s="13"/>
      <c r="U539" s="39">
        <f>MIN(Lääkkeet[[#This Row],[Velvoite 1.7.2025 (pakkauksia)]],Lääkkeet[[#This Row],[Suurimman alitusluvan mukainen velvoite
1.7.-31.12.2025 (pakkauksia)]],Lääkkeet[[#This Row],[Alin saldo 
1.7.-31.12.2025 (pakkauksia)]])*Lääkkeet[[#This Row],[Kirjanpitoarvo / pakkaus 1.7.2025
(EUR  ALV 0 %)]]</f>
        <v>0</v>
      </c>
      <c r="W539" s="49" t="str" cm="1">
        <f t="array" ref="W539">IFERROR(_xlfn.IFS(Lääkkeet[[#This Row],[Sitoutunut pääoma 
1.1.-30.6.2025 (EUR)]]&gt;0,"Täytetyt",Lääkkeet[[#This Row],[Sitoutunut pääoma 
1.7.-31.12.2025 (EUR)]]&gt;0,"Täytetyt"),"")</f>
        <v/>
      </c>
      <c r="X539" s="49"/>
      <c r="Y539" s="5">
        <f>Hakulomake!$B$29</f>
        <v>0</v>
      </c>
    </row>
    <row r="540" spans="1:25" x14ac:dyDescent="0.25">
      <c r="A540" s="6" t="s">
        <v>59</v>
      </c>
      <c r="B540" s="5">
        <f>Hakulomake!$B$17</f>
        <v>0</v>
      </c>
      <c r="C540" s="61">
        <v>4</v>
      </c>
      <c r="D540" s="5" t="s">
        <v>1009</v>
      </c>
      <c r="E540" s="60" t="s">
        <v>1076</v>
      </c>
      <c r="F540" s="5" t="s">
        <v>1011</v>
      </c>
      <c r="G540" s="5" t="s">
        <v>1057</v>
      </c>
      <c r="H540" s="5" t="s">
        <v>93</v>
      </c>
      <c r="I540" s="5" t="s">
        <v>65</v>
      </c>
      <c r="J540" s="61">
        <v>100</v>
      </c>
      <c r="N540" s="13"/>
      <c r="O540" s="39">
        <f>MIN(Lääkkeet[[#This Row],[Velvoite 1.1.2025 (pakkauksia)]],Lääkkeet[[#This Row],[Suurimman alitusluvan mukainen velvoite 
1.1.-30.6.2025 (pakkauksia)]],Lääkkeet[[#This Row],[Alin saldo 
1.1.-30.6.2025 (pakkauksia)]])*Lääkkeet[[#This Row],[Kirjanpitoarvo / pakkaus 1.1.2025
(EUR  ALV 0 %)]]</f>
        <v>0</v>
      </c>
      <c r="P540" s="15"/>
      <c r="Q540" s="12"/>
      <c r="R540" s="12"/>
      <c r="S540" s="12"/>
      <c r="T540" s="13"/>
      <c r="U540" s="39">
        <f>MIN(Lääkkeet[[#This Row],[Velvoite 1.7.2025 (pakkauksia)]],Lääkkeet[[#This Row],[Suurimman alitusluvan mukainen velvoite
1.7.-31.12.2025 (pakkauksia)]],Lääkkeet[[#This Row],[Alin saldo 
1.7.-31.12.2025 (pakkauksia)]])*Lääkkeet[[#This Row],[Kirjanpitoarvo / pakkaus 1.7.2025
(EUR  ALV 0 %)]]</f>
        <v>0</v>
      </c>
      <c r="W540" s="49" t="str" cm="1">
        <f t="array" ref="W540">IFERROR(_xlfn.IFS(Lääkkeet[[#This Row],[Sitoutunut pääoma 
1.1.-30.6.2025 (EUR)]]&gt;0,"Täytetyt",Lääkkeet[[#This Row],[Sitoutunut pääoma 
1.7.-31.12.2025 (EUR)]]&gt;0,"Täytetyt"),"")</f>
        <v/>
      </c>
      <c r="X540" s="49"/>
      <c r="Y540" s="5">
        <f>Hakulomake!$B$29</f>
        <v>0</v>
      </c>
    </row>
    <row r="541" spans="1:25" x14ac:dyDescent="0.25">
      <c r="A541" s="6" t="s">
        <v>59</v>
      </c>
      <c r="B541" s="5">
        <f>Hakulomake!$B$17</f>
        <v>0</v>
      </c>
      <c r="C541" s="61">
        <v>4</v>
      </c>
      <c r="D541" s="5" t="s">
        <v>1070</v>
      </c>
      <c r="E541" s="60" t="s">
        <v>1077</v>
      </c>
      <c r="F541" s="5" t="s">
        <v>1072</v>
      </c>
      <c r="G541" s="5" t="s">
        <v>1078</v>
      </c>
      <c r="H541" s="5" t="s">
        <v>1003</v>
      </c>
      <c r="I541" s="5" t="s">
        <v>1025</v>
      </c>
      <c r="J541" s="61" t="s">
        <v>1005</v>
      </c>
      <c r="N541" s="13"/>
      <c r="O541" s="39">
        <f>MIN(Lääkkeet[[#This Row],[Velvoite 1.1.2025 (pakkauksia)]],Lääkkeet[[#This Row],[Suurimman alitusluvan mukainen velvoite 
1.1.-30.6.2025 (pakkauksia)]],Lääkkeet[[#This Row],[Alin saldo 
1.1.-30.6.2025 (pakkauksia)]])*Lääkkeet[[#This Row],[Kirjanpitoarvo / pakkaus 1.1.2025
(EUR  ALV 0 %)]]</f>
        <v>0</v>
      </c>
      <c r="P541" s="15"/>
      <c r="Q541" s="12"/>
      <c r="R541" s="12"/>
      <c r="S541" s="12"/>
      <c r="T541" s="13"/>
      <c r="U541" s="39">
        <f>MIN(Lääkkeet[[#This Row],[Velvoite 1.7.2025 (pakkauksia)]],Lääkkeet[[#This Row],[Suurimman alitusluvan mukainen velvoite
1.7.-31.12.2025 (pakkauksia)]],Lääkkeet[[#This Row],[Alin saldo 
1.7.-31.12.2025 (pakkauksia)]])*Lääkkeet[[#This Row],[Kirjanpitoarvo / pakkaus 1.7.2025
(EUR  ALV 0 %)]]</f>
        <v>0</v>
      </c>
      <c r="W541" s="49" t="str" cm="1">
        <f t="array" ref="W541">IFERROR(_xlfn.IFS(Lääkkeet[[#This Row],[Sitoutunut pääoma 
1.1.-30.6.2025 (EUR)]]&gt;0,"Täytetyt",Lääkkeet[[#This Row],[Sitoutunut pääoma 
1.7.-31.12.2025 (EUR)]]&gt;0,"Täytetyt"),"")</f>
        <v/>
      </c>
      <c r="X541" s="49"/>
      <c r="Y541" s="5">
        <f>Hakulomake!$B$29</f>
        <v>0</v>
      </c>
    </row>
    <row r="542" spans="1:25" x14ac:dyDescent="0.25">
      <c r="A542" s="6" t="s">
        <v>59</v>
      </c>
      <c r="B542" s="5">
        <f>Hakulomake!$B$17</f>
        <v>0</v>
      </c>
      <c r="C542" s="61">
        <v>4</v>
      </c>
      <c r="D542" s="5" t="s">
        <v>999</v>
      </c>
      <c r="E542" s="60" t="s">
        <v>1079</v>
      </c>
      <c r="F542" s="5" t="s">
        <v>1001</v>
      </c>
      <c r="G542" s="5" t="s">
        <v>1080</v>
      </c>
      <c r="H542" s="5" t="s">
        <v>1003</v>
      </c>
      <c r="I542" s="5" t="s">
        <v>1025</v>
      </c>
      <c r="J542" s="61" t="s">
        <v>1005</v>
      </c>
      <c r="N542" s="13"/>
      <c r="O542" s="39">
        <f>MIN(Lääkkeet[[#This Row],[Velvoite 1.1.2025 (pakkauksia)]],Lääkkeet[[#This Row],[Suurimman alitusluvan mukainen velvoite 
1.1.-30.6.2025 (pakkauksia)]],Lääkkeet[[#This Row],[Alin saldo 
1.1.-30.6.2025 (pakkauksia)]])*Lääkkeet[[#This Row],[Kirjanpitoarvo / pakkaus 1.1.2025
(EUR  ALV 0 %)]]</f>
        <v>0</v>
      </c>
      <c r="P542" s="15"/>
      <c r="Q542" s="12"/>
      <c r="R542" s="12"/>
      <c r="S542" s="12"/>
      <c r="T542" s="13"/>
      <c r="U542" s="39">
        <f>MIN(Lääkkeet[[#This Row],[Velvoite 1.7.2025 (pakkauksia)]],Lääkkeet[[#This Row],[Suurimman alitusluvan mukainen velvoite
1.7.-31.12.2025 (pakkauksia)]],Lääkkeet[[#This Row],[Alin saldo 
1.7.-31.12.2025 (pakkauksia)]])*Lääkkeet[[#This Row],[Kirjanpitoarvo / pakkaus 1.7.2025
(EUR  ALV 0 %)]]</f>
        <v>0</v>
      </c>
      <c r="W542" s="49" t="str" cm="1">
        <f t="array" ref="W542">IFERROR(_xlfn.IFS(Lääkkeet[[#This Row],[Sitoutunut pääoma 
1.1.-30.6.2025 (EUR)]]&gt;0,"Täytetyt",Lääkkeet[[#This Row],[Sitoutunut pääoma 
1.7.-31.12.2025 (EUR)]]&gt;0,"Täytetyt"),"")</f>
        <v/>
      </c>
      <c r="X542" s="49"/>
      <c r="Y542" s="5">
        <f>Hakulomake!$B$29</f>
        <v>0</v>
      </c>
    </row>
    <row r="543" spans="1:25" x14ac:dyDescent="0.25">
      <c r="A543" s="6" t="s">
        <v>59</v>
      </c>
      <c r="B543" s="5">
        <f>Hakulomake!$B$17</f>
        <v>0</v>
      </c>
      <c r="C543" s="61">
        <v>4</v>
      </c>
      <c r="D543" s="5" t="s">
        <v>1026</v>
      </c>
      <c r="E543" s="60" t="s">
        <v>1081</v>
      </c>
      <c r="F543" s="5" t="s">
        <v>1028</v>
      </c>
      <c r="G543" s="5" t="s">
        <v>1031</v>
      </c>
      <c r="H543" s="5" t="s">
        <v>1003</v>
      </c>
      <c r="I543" s="5" t="s">
        <v>1004</v>
      </c>
      <c r="J543" s="61" t="s">
        <v>884</v>
      </c>
      <c r="N543" s="13"/>
      <c r="O543" s="39">
        <f>MIN(Lääkkeet[[#This Row],[Velvoite 1.1.2025 (pakkauksia)]],Lääkkeet[[#This Row],[Suurimman alitusluvan mukainen velvoite 
1.1.-30.6.2025 (pakkauksia)]],Lääkkeet[[#This Row],[Alin saldo 
1.1.-30.6.2025 (pakkauksia)]])*Lääkkeet[[#This Row],[Kirjanpitoarvo / pakkaus 1.1.2025
(EUR  ALV 0 %)]]</f>
        <v>0</v>
      </c>
      <c r="P543" s="15"/>
      <c r="Q543" s="12"/>
      <c r="R543" s="12"/>
      <c r="S543" s="12"/>
      <c r="T543" s="13"/>
      <c r="U543" s="39">
        <f>MIN(Lääkkeet[[#This Row],[Velvoite 1.7.2025 (pakkauksia)]],Lääkkeet[[#This Row],[Suurimman alitusluvan mukainen velvoite
1.7.-31.12.2025 (pakkauksia)]],Lääkkeet[[#This Row],[Alin saldo 
1.7.-31.12.2025 (pakkauksia)]])*Lääkkeet[[#This Row],[Kirjanpitoarvo / pakkaus 1.7.2025
(EUR  ALV 0 %)]]</f>
        <v>0</v>
      </c>
      <c r="W543" s="49" t="str" cm="1">
        <f t="array" ref="W543">IFERROR(_xlfn.IFS(Lääkkeet[[#This Row],[Sitoutunut pääoma 
1.1.-30.6.2025 (EUR)]]&gt;0,"Täytetyt",Lääkkeet[[#This Row],[Sitoutunut pääoma 
1.7.-31.12.2025 (EUR)]]&gt;0,"Täytetyt"),"")</f>
        <v/>
      </c>
      <c r="X543" s="49"/>
      <c r="Y543" s="5">
        <f>Hakulomake!$B$29</f>
        <v>0</v>
      </c>
    </row>
    <row r="544" spans="1:25" x14ac:dyDescent="0.25">
      <c r="A544" s="6" t="s">
        <v>59</v>
      </c>
      <c r="B544" s="5">
        <f>Hakulomake!$B$17</f>
        <v>0</v>
      </c>
      <c r="C544" s="61">
        <v>4</v>
      </c>
      <c r="D544" s="5" t="s">
        <v>1047</v>
      </c>
      <c r="E544" s="60" t="s">
        <v>1082</v>
      </c>
      <c r="F544" s="5" t="s">
        <v>1049</v>
      </c>
      <c r="G544" s="5" t="s">
        <v>1050</v>
      </c>
      <c r="H544" s="5" t="s">
        <v>1083</v>
      </c>
      <c r="I544" s="5" t="s">
        <v>133</v>
      </c>
      <c r="J544" s="61">
        <v>100</v>
      </c>
      <c r="N544" s="13"/>
      <c r="O544" s="39">
        <f>MIN(Lääkkeet[[#This Row],[Velvoite 1.1.2025 (pakkauksia)]],Lääkkeet[[#This Row],[Suurimman alitusluvan mukainen velvoite 
1.1.-30.6.2025 (pakkauksia)]],Lääkkeet[[#This Row],[Alin saldo 
1.1.-30.6.2025 (pakkauksia)]])*Lääkkeet[[#This Row],[Kirjanpitoarvo / pakkaus 1.1.2025
(EUR  ALV 0 %)]]</f>
        <v>0</v>
      </c>
      <c r="P544" s="15"/>
      <c r="Q544" s="12"/>
      <c r="R544" s="12"/>
      <c r="S544" s="12"/>
      <c r="T544" s="13"/>
      <c r="U544" s="39">
        <f>MIN(Lääkkeet[[#This Row],[Velvoite 1.7.2025 (pakkauksia)]],Lääkkeet[[#This Row],[Suurimman alitusluvan mukainen velvoite
1.7.-31.12.2025 (pakkauksia)]],Lääkkeet[[#This Row],[Alin saldo 
1.7.-31.12.2025 (pakkauksia)]])*Lääkkeet[[#This Row],[Kirjanpitoarvo / pakkaus 1.7.2025
(EUR  ALV 0 %)]]</f>
        <v>0</v>
      </c>
      <c r="W544" s="49" t="str" cm="1">
        <f t="array" ref="W544">IFERROR(_xlfn.IFS(Lääkkeet[[#This Row],[Sitoutunut pääoma 
1.1.-30.6.2025 (EUR)]]&gt;0,"Täytetyt",Lääkkeet[[#This Row],[Sitoutunut pääoma 
1.7.-31.12.2025 (EUR)]]&gt;0,"Täytetyt"),"")</f>
        <v/>
      </c>
      <c r="X544" s="49"/>
      <c r="Y544" s="5">
        <f>Hakulomake!$B$29</f>
        <v>0</v>
      </c>
    </row>
    <row r="545" spans="1:25" x14ac:dyDescent="0.25">
      <c r="A545" s="6" t="s">
        <v>59</v>
      </c>
      <c r="B545" s="5">
        <f>Hakulomake!$B$17</f>
        <v>0</v>
      </c>
      <c r="C545" s="61">
        <v>4</v>
      </c>
      <c r="D545" s="5" t="s">
        <v>1009</v>
      </c>
      <c r="E545" s="60" t="s">
        <v>1084</v>
      </c>
      <c r="F545" s="5" t="s">
        <v>1011</v>
      </c>
      <c r="G545" s="5" t="s">
        <v>1085</v>
      </c>
      <c r="H545" s="5" t="s">
        <v>93</v>
      </c>
      <c r="I545" s="5" t="s">
        <v>65</v>
      </c>
      <c r="J545" s="61">
        <v>100</v>
      </c>
      <c r="N545" s="13"/>
      <c r="O545" s="39">
        <f>MIN(Lääkkeet[[#This Row],[Velvoite 1.1.2025 (pakkauksia)]],Lääkkeet[[#This Row],[Suurimman alitusluvan mukainen velvoite 
1.1.-30.6.2025 (pakkauksia)]],Lääkkeet[[#This Row],[Alin saldo 
1.1.-30.6.2025 (pakkauksia)]])*Lääkkeet[[#This Row],[Kirjanpitoarvo / pakkaus 1.1.2025
(EUR  ALV 0 %)]]</f>
        <v>0</v>
      </c>
      <c r="P545" s="15"/>
      <c r="Q545" s="12"/>
      <c r="R545" s="12"/>
      <c r="S545" s="12"/>
      <c r="T545" s="13"/>
      <c r="U545" s="39">
        <f>MIN(Lääkkeet[[#This Row],[Velvoite 1.7.2025 (pakkauksia)]],Lääkkeet[[#This Row],[Suurimman alitusluvan mukainen velvoite
1.7.-31.12.2025 (pakkauksia)]],Lääkkeet[[#This Row],[Alin saldo 
1.7.-31.12.2025 (pakkauksia)]])*Lääkkeet[[#This Row],[Kirjanpitoarvo / pakkaus 1.7.2025
(EUR  ALV 0 %)]]</f>
        <v>0</v>
      </c>
      <c r="W545" s="49" t="str" cm="1">
        <f t="array" ref="W545">IFERROR(_xlfn.IFS(Lääkkeet[[#This Row],[Sitoutunut pääoma 
1.1.-30.6.2025 (EUR)]]&gt;0,"Täytetyt",Lääkkeet[[#This Row],[Sitoutunut pääoma 
1.7.-31.12.2025 (EUR)]]&gt;0,"Täytetyt"),"")</f>
        <v/>
      </c>
      <c r="X545" s="49"/>
      <c r="Y545" s="5">
        <f>Hakulomake!$B$29</f>
        <v>0</v>
      </c>
    </row>
    <row r="546" spans="1:25" x14ac:dyDescent="0.25">
      <c r="A546" s="6" t="s">
        <v>59</v>
      </c>
      <c r="B546" s="5">
        <f>Hakulomake!$B$17</f>
        <v>0</v>
      </c>
      <c r="C546" s="61">
        <v>4</v>
      </c>
      <c r="D546" s="5" t="s">
        <v>1009</v>
      </c>
      <c r="E546" s="60" t="s">
        <v>1086</v>
      </c>
      <c r="F546" s="5" t="s">
        <v>1011</v>
      </c>
      <c r="G546" s="5" t="s">
        <v>1087</v>
      </c>
      <c r="H546" s="5" t="s">
        <v>280</v>
      </c>
      <c r="I546" s="5" t="s">
        <v>65</v>
      </c>
      <c r="J546" s="61">
        <v>100</v>
      </c>
      <c r="N546" s="13"/>
      <c r="O546" s="39">
        <f>MIN(Lääkkeet[[#This Row],[Velvoite 1.1.2025 (pakkauksia)]],Lääkkeet[[#This Row],[Suurimman alitusluvan mukainen velvoite 
1.1.-30.6.2025 (pakkauksia)]],Lääkkeet[[#This Row],[Alin saldo 
1.1.-30.6.2025 (pakkauksia)]])*Lääkkeet[[#This Row],[Kirjanpitoarvo / pakkaus 1.1.2025
(EUR  ALV 0 %)]]</f>
        <v>0</v>
      </c>
      <c r="P546" s="15"/>
      <c r="Q546" s="12"/>
      <c r="R546" s="12"/>
      <c r="S546" s="12"/>
      <c r="T546" s="13"/>
      <c r="U546" s="39">
        <f>MIN(Lääkkeet[[#This Row],[Velvoite 1.7.2025 (pakkauksia)]],Lääkkeet[[#This Row],[Suurimman alitusluvan mukainen velvoite
1.7.-31.12.2025 (pakkauksia)]],Lääkkeet[[#This Row],[Alin saldo 
1.7.-31.12.2025 (pakkauksia)]])*Lääkkeet[[#This Row],[Kirjanpitoarvo / pakkaus 1.7.2025
(EUR  ALV 0 %)]]</f>
        <v>0</v>
      </c>
      <c r="W546" s="49" t="str" cm="1">
        <f t="array" ref="W546">IFERROR(_xlfn.IFS(Lääkkeet[[#This Row],[Sitoutunut pääoma 
1.1.-30.6.2025 (EUR)]]&gt;0,"Täytetyt",Lääkkeet[[#This Row],[Sitoutunut pääoma 
1.7.-31.12.2025 (EUR)]]&gt;0,"Täytetyt"),"")</f>
        <v/>
      </c>
      <c r="X546" s="49"/>
      <c r="Y546" s="5">
        <f>Hakulomake!$B$29</f>
        <v>0</v>
      </c>
    </row>
    <row r="547" spans="1:25" x14ac:dyDescent="0.25">
      <c r="A547" s="6" t="s">
        <v>59</v>
      </c>
      <c r="B547" s="5">
        <f>Hakulomake!$B$17</f>
        <v>0</v>
      </c>
      <c r="C547" s="61">
        <v>4</v>
      </c>
      <c r="D547" s="5" t="s">
        <v>999</v>
      </c>
      <c r="E547" s="60" t="s">
        <v>1088</v>
      </c>
      <c r="F547" s="5" t="s">
        <v>1001</v>
      </c>
      <c r="G547" s="5" t="s">
        <v>1089</v>
      </c>
      <c r="H547" s="5" t="s">
        <v>1003</v>
      </c>
      <c r="I547" s="5" t="s">
        <v>1004</v>
      </c>
      <c r="J547" s="61" t="s">
        <v>1005</v>
      </c>
      <c r="N547" s="13"/>
      <c r="O547" s="39">
        <f>MIN(Lääkkeet[[#This Row],[Velvoite 1.1.2025 (pakkauksia)]],Lääkkeet[[#This Row],[Suurimman alitusluvan mukainen velvoite 
1.1.-30.6.2025 (pakkauksia)]],Lääkkeet[[#This Row],[Alin saldo 
1.1.-30.6.2025 (pakkauksia)]])*Lääkkeet[[#This Row],[Kirjanpitoarvo / pakkaus 1.1.2025
(EUR  ALV 0 %)]]</f>
        <v>0</v>
      </c>
      <c r="P547" s="15"/>
      <c r="Q547" s="12"/>
      <c r="R547" s="12"/>
      <c r="S547" s="12"/>
      <c r="T547" s="13"/>
      <c r="U547" s="39">
        <f>MIN(Lääkkeet[[#This Row],[Velvoite 1.7.2025 (pakkauksia)]],Lääkkeet[[#This Row],[Suurimman alitusluvan mukainen velvoite
1.7.-31.12.2025 (pakkauksia)]],Lääkkeet[[#This Row],[Alin saldo 
1.7.-31.12.2025 (pakkauksia)]])*Lääkkeet[[#This Row],[Kirjanpitoarvo / pakkaus 1.7.2025
(EUR  ALV 0 %)]]</f>
        <v>0</v>
      </c>
      <c r="W547" s="49" t="str" cm="1">
        <f t="array" ref="W547">IFERROR(_xlfn.IFS(Lääkkeet[[#This Row],[Sitoutunut pääoma 
1.1.-30.6.2025 (EUR)]]&gt;0,"Täytetyt",Lääkkeet[[#This Row],[Sitoutunut pääoma 
1.7.-31.12.2025 (EUR)]]&gt;0,"Täytetyt"),"")</f>
        <v/>
      </c>
      <c r="X547" s="49"/>
      <c r="Y547" s="5">
        <f>Hakulomake!$B$29</f>
        <v>0</v>
      </c>
    </row>
    <row r="548" spans="1:25" x14ac:dyDescent="0.25">
      <c r="A548" s="6" t="s">
        <v>59</v>
      </c>
      <c r="B548" s="5">
        <f>Hakulomake!$B$17</f>
        <v>0</v>
      </c>
      <c r="C548" s="61">
        <v>4</v>
      </c>
      <c r="D548" s="5" t="s">
        <v>1037</v>
      </c>
      <c r="E548" s="60" t="s">
        <v>1090</v>
      </c>
      <c r="F548" s="5" t="s">
        <v>1039</v>
      </c>
      <c r="G548" s="5" t="s">
        <v>1091</v>
      </c>
      <c r="H548" s="5" t="s">
        <v>1092</v>
      </c>
      <c r="I548" s="5" t="s">
        <v>133</v>
      </c>
      <c r="J548" s="61">
        <v>20</v>
      </c>
      <c r="N548" s="13"/>
      <c r="O548" s="39">
        <f>MIN(Lääkkeet[[#This Row],[Velvoite 1.1.2025 (pakkauksia)]],Lääkkeet[[#This Row],[Suurimman alitusluvan mukainen velvoite 
1.1.-30.6.2025 (pakkauksia)]],Lääkkeet[[#This Row],[Alin saldo 
1.1.-30.6.2025 (pakkauksia)]])*Lääkkeet[[#This Row],[Kirjanpitoarvo / pakkaus 1.1.2025
(EUR  ALV 0 %)]]</f>
        <v>0</v>
      </c>
      <c r="P548" s="15"/>
      <c r="Q548" s="12"/>
      <c r="R548" s="12"/>
      <c r="S548" s="12"/>
      <c r="T548" s="13"/>
      <c r="U548" s="39">
        <f>MIN(Lääkkeet[[#This Row],[Velvoite 1.7.2025 (pakkauksia)]],Lääkkeet[[#This Row],[Suurimman alitusluvan mukainen velvoite
1.7.-31.12.2025 (pakkauksia)]],Lääkkeet[[#This Row],[Alin saldo 
1.7.-31.12.2025 (pakkauksia)]])*Lääkkeet[[#This Row],[Kirjanpitoarvo / pakkaus 1.7.2025
(EUR  ALV 0 %)]]</f>
        <v>0</v>
      </c>
      <c r="W548" s="49" t="str" cm="1">
        <f t="array" ref="W548">IFERROR(_xlfn.IFS(Lääkkeet[[#This Row],[Sitoutunut pääoma 
1.1.-30.6.2025 (EUR)]]&gt;0,"Täytetyt",Lääkkeet[[#This Row],[Sitoutunut pääoma 
1.7.-31.12.2025 (EUR)]]&gt;0,"Täytetyt"),"")</f>
        <v/>
      </c>
      <c r="X548" s="49"/>
      <c r="Y548" s="5">
        <f>Hakulomake!$B$29</f>
        <v>0</v>
      </c>
    </row>
    <row r="549" spans="1:25" x14ac:dyDescent="0.25">
      <c r="A549" s="6" t="s">
        <v>59</v>
      </c>
      <c r="B549" s="5">
        <f>Hakulomake!$B$17</f>
        <v>0</v>
      </c>
      <c r="C549" s="61">
        <v>4</v>
      </c>
      <c r="D549" s="5" t="s">
        <v>1009</v>
      </c>
      <c r="E549" s="60" t="s">
        <v>1093</v>
      </c>
      <c r="F549" s="5" t="s">
        <v>1011</v>
      </c>
      <c r="G549" s="5" t="s">
        <v>1094</v>
      </c>
      <c r="H549" s="5" t="s">
        <v>93</v>
      </c>
      <c r="I549" s="5" t="s">
        <v>806</v>
      </c>
      <c r="J549" s="61">
        <v>100</v>
      </c>
      <c r="N549" s="13"/>
      <c r="O549" s="39">
        <f>MIN(Lääkkeet[[#This Row],[Velvoite 1.1.2025 (pakkauksia)]],Lääkkeet[[#This Row],[Suurimman alitusluvan mukainen velvoite 
1.1.-30.6.2025 (pakkauksia)]],Lääkkeet[[#This Row],[Alin saldo 
1.1.-30.6.2025 (pakkauksia)]])*Lääkkeet[[#This Row],[Kirjanpitoarvo / pakkaus 1.1.2025
(EUR  ALV 0 %)]]</f>
        <v>0</v>
      </c>
      <c r="P549" s="15"/>
      <c r="Q549" s="12"/>
      <c r="R549" s="12"/>
      <c r="S549" s="12"/>
      <c r="T549" s="13"/>
      <c r="U549" s="39">
        <f>MIN(Lääkkeet[[#This Row],[Velvoite 1.7.2025 (pakkauksia)]],Lääkkeet[[#This Row],[Suurimman alitusluvan mukainen velvoite
1.7.-31.12.2025 (pakkauksia)]],Lääkkeet[[#This Row],[Alin saldo 
1.7.-31.12.2025 (pakkauksia)]])*Lääkkeet[[#This Row],[Kirjanpitoarvo / pakkaus 1.7.2025
(EUR  ALV 0 %)]]</f>
        <v>0</v>
      </c>
      <c r="W549" s="49" t="str" cm="1">
        <f t="array" ref="W549">IFERROR(_xlfn.IFS(Lääkkeet[[#This Row],[Sitoutunut pääoma 
1.1.-30.6.2025 (EUR)]]&gt;0,"Täytetyt",Lääkkeet[[#This Row],[Sitoutunut pääoma 
1.7.-31.12.2025 (EUR)]]&gt;0,"Täytetyt"),"")</f>
        <v/>
      </c>
      <c r="X549" s="49"/>
      <c r="Y549" s="5">
        <f>Hakulomake!$B$29</f>
        <v>0</v>
      </c>
    </row>
    <row r="550" spans="1:25" x14ac:dyDescent="0.25">
      <c r="A550" s="6" t="s">
        <v>59</v>
      </c>
      <c r="B550" s="5">
        <f>Hakulomake!$B$17</f>
        <v>0</v>
      </c>
      <c r="C550" s="61">
        <v>4</v>
      </c>
      <c r="D550" s="5" t="s">
        <v>1052</v>
      </c>
      <c r="E550" s="60" t="s">
        <v>1095</v>
      </c>
      <c r="F550" s="5" t="s">
        <v>1054</v>
      </c>
      <c r="G550" s="5" t="s">
        <v>1055</v>
      </c>
      <c r="H550" s="5" t="s">
        <v>1003</v>
      </c>
      <c r="I550" s="5" t="s">
        <v>1025</v>
      </c>
      <c r="J550" s="61" t="s">
        <v>1005</v>
      </c>
      <c r="N550" s="13"/>
      <c r="O550" s="39">
        <f>MIN(Lääkkeet[[#This Row],[Velvoite 1.1.2025 (pakkauksia)]],Lääkkeet[[#This Row],[Suurimman alitusluvan mukainen velvoite 
1.1.-30.6.2025 (pakkauksia)]],Lääkkeet[[#This Row],[Alin saldo 
1.1.-30.6.2025 (pakkauksia)]])*Lääkkeet[[#This Row],[Kirjanpitoarvo / pakkaus 1.1.2025
(EUR  ALV 0 %)]]</f>
        <v>0</v>
      </c>
      <c r="P550" s="15"/>
      <c r="Q550" s="12"/>
      <c r="R550" s="12"/>
      <c r="S550" s="12"/>
      <c r="T550" s="13"/>
      <c r="U550" s="39">
        <f>MIN(Lääkkeet[[#This Row],[Velvoite 1.7.2025 (pakkauksia)]],Lääkkeet[[#This Row],[Suurimman alitusluvan mukainen velvoite
1.7.-31.12.2025 (pakkauksia)]],Lääkkeet[[#This Row],[Alin saldo 
1.7.-31.12.2025 (pakkauksia)]])*Lääkkeet[[#This Row],[Kirjanpitoarvo / pakkaus 1.7.2025
(EUR  ALV 0 %)]]</f>
        <v>0</v>
      </c>
      <c r="W550" s="49" t="str" cm="1">
        <f t="array" ref="W550">IFERROR(_xlfn.IFS(Lääkkeet[[#This Row],[Sitoutunut pääoma 
1.1.-30.6.2025 (EUR)]]&gt;0,"Täytetyt",Lääkkeet[[#This Row],[Sitoutunut pääoma 
1.7.-31.12.2025 (EUR)]]&gt;0,"Täytetyt"),"")</f>
        <v/>
      </c>
      <c r="X550" s="49"/>
      <c r="Y550" s="5">
        <f>Hakulomake!$B$29</f>
        <v>0</v>
      </c>
    </row>
    <row r="551" spans="1:25" x14ac:dyDescent="0.25">
      <c r="A551" s="6" t="s">
        <v>59</v>
      </c>
      <c r="B551" s="5">
        <f>Hakulomake!$B$17</f>
        <v>0</v>
      </c>
      <c r="C551" s="61">
        <v>4</v>
      </c>
      <c r="D551" s="5" t="s">
        <v>1037</v>
      </c>
      <c r="E551" s="60" t="s">
        <v>1096</v>
      </c>
      <c r="F551" s="5" t="s">
        <v>1039</v>
      </c>
      <c r="G551" s="5" t="s">
        <v>1091</v>
      </c>
      <c r="H551" s="5" t="s">
        <v>1097</v>
      </c>
      <c r="I551" s="5" t="s">
        <v>133</v>
      </c>
      <c r="J551" s="61">
        <v>100</v>
      </c>
      <c r="N551" s="13"/>
      <c r="O551" s="39">
        <f>MIN(Lääkkeet[[#This Row],[Velvoite 1.1.2025 (pakkauksia)]],Lääkkeet[[#This Row],[Suurimman alitusluvan mukainen velvoite 
1.1.-30.6.2025 (pakkauksia)]],Lääkkeet[[#This Row],[Alin saldo 
1.1.-30.6.2025 (pakkauksia)]])*Lääkkeet[[#This Row],[Kirjanpitoarvo / pakkaus 1.1.2025
(EUR  ALV 0 %)]]</f>
        <v>0</v>
      </c>
      <c r="P551" s="15"/>
      <c r="Q551" s="12"/>
      <c r="R551" s="12"/>
      <c r="S551" s="12"/>
      <c r="T551" s="13"/>
      <c r="U551" s="39">
        <f>MIN(Lääkkeet[[#This Row],[Velvoite 1.7.2025 (pakkauksia)]],Lääkkeet[[#This Row],[Suurimman alitusluvan mukainen velvoite
1.7.-31.12.2025 (pakkauksia)]],Lääkkeet[[#This Row],[Alin saldo 
1.7.-31.12.2025 (pakkauksia)]])*Lääkkeet[[#This Row],[Kirjanpitoarvo / pakkaus 1.7.2025
(EUR  ALV 0 %)]]</f>
        <v>0</v>
      </c>
      <c r="W551" s="49" t="str" cm="1">
        <f t="array" ref="W551">IFERROR(_xlfn.IFS(Lääkkeet[[#This Row],[Sitoutunut pääoma 
1.1.-30.6.2025 (EUR)]]&gt;0,"Täytetyt",Lääkkeet[[#This Row],[Sitoutunut pääoma 
1.7.-31.12.2025 (EUR)]]&gt;0,"Täytetyt"),"")</f>
        <v/>
      </c>
      <c r="X551" s="49"/>
      <c r="Y551" s="5">
        <f>Hakulomake!$B$29</f>
        <v>0</v>
      </c>
    </row>
    <row r="552" spans="1:25" x14ac:dyDescent="0.25">
      <c r="A552" s="6" t="s">
        <v>59</v>
      </c>
      <c r="B552" s="5">
        <f>Hakulomake!$B$17</f>
        <v>0</v>
      </c>
      <c r="C552" s="61">
        <v>4</v>
      </c>
      <c r="D552" s="5" t="s">
        <v>1052</v>
      </c>
      <c r="E552" s="60" t="s">
        <v>1098</v>
      </c>
      <c r="F552" s="5" t="s">
        <v>1054</v>
      </c>
      <c r="G552" s="5" t="s">
        <v>1099</v>
      </c>
      <c r="H552" s="5" t="s">
        <v>1100</v>
      </c>
      <c r="I552" s="5" t="s">
        <v>1004</v>
      </c>
      <c r="J552" s="61" t="s">
        <v>1005</v>
      </c>
      <c r="N552" s="13"/>
      <c r="O552" s="39">
        <f>MIN(Lääkkeet[[#This Row],[Velvoite 1.1.2025 (pakkauksia)]],Lääkkeet[[#This Row],[Suurimman alitusluvan mukainen velvoite 
1.1.-30.6.2025 (pakkauksia)]],Lääkkeet[[#This Row],[Alin saldo 
1.1.-30.6.2025 (pakkauksia)]])*Lääkkeet[[#This Row],[Kirjanpitoarvo / pakkaus 1.1.2025
(EUR  ALV 0 %)]]</f>
        <v>0</v>
      </c>
      <c r="P552" s="15"/>
      <c r="Q552" s="12"/>
      <c r="R552" s="12"/>
      <c r="S552" s="12"/>
      <c r="T552" s="13"/>
      <c r="U552" s="39">
        <f>MIN(Lääkkeet[[#This Row],[Velvoite 1.7.2025 (pakkauksia)]],Lääkkeet[[#This Row],[Suurimman alitusluvan mukainen velvoite
1.7.-31.12.2025 (pakkauksia)]],Lääkkeet[[#This Row],[Alin saldo 
1.7.-31.12.2025 (pakkauksia)]])*Lääkkeet[[#This Row],[Kirjanpitoarvo / pakkaus 1.7.2025
(EUR  ALV 0 %)]]</f>
        <v>0</v>
      </c>
      <c r="W552" s="49" t="str" cm="1">
        <f t="array" ref="W552">IFERROR(_xlfn.IFS(Lääkkeet[[#This Row],[Sitoutunut pääoma 
1.1.-30.6.2025 (EUR)]]&gt;0,"Täytetyt",Lääkkeet[[#This Row],[Sitoutunut pääoma 
1.7.-31.12.2025 (EUR)]]&gt;0,"Täytetyt"),"")</f>
        <v/>
      </c>
      <c r="X552" s="49"/>
      <c r="Y552" s="5">
        <f>Hakulomake!$B$29</f>
        <v>0</v>
      </c>
    </row>
    <row r="553" spans="1:25" x14ac:dyDescent="0.25">
      <c r="A553" s="6" t="s">
        <v>59</v>
      </c>
      <c r="B553" s="5">
        <f>Hakulomake!$B$17</f>
        <v>0</v>
      </c>
      <c r="C553" s="61">
        <v>4</v>
      </c>
      <c r="D553" s="5" t="s">
        <v>1037</v>
      </c>
      <c r="E553" s="60" t="s">
        <v>1101</v>
      </c>
      <c r="F553" s="5" t="s">
        <v>1039</v>
      </c>
      <c r="G553" s="5" t="s">
        <v>1102</v>
      </c>
      <c r="H553" s="5" t="s">
        <v>898</v>
      </c>
      <c r="I553" s="5" t="s">
        <v>157</v>
      </c>
      <c r="J553" s="61" t="s">
        <v>1103</v>
      </c>
      <c r="N553" s="13"/>
      <c r="O553" s="39">
        <f>MIN(Lääkkeet[[#This Row],[Velvoite 1.1.2025 (pakkauksia)]],Lääkkeet[[#This Row],[Suurimman alitusluvan mukainen velvoite 
1.1.-30.6.2025 (pakkauksia)]],Lääkkeet[[#This Row],[Alin saldo 
1.1.-30.6.2025 (pakkauksia)]])*Lääkkeet[[#This Row],[Kirjanpitoarvo / pakkaus 1.1.2025
(EUR  ALV 0 %)]]</f>
        <v>0</v>
      </c>
      <c r="P553" s="15"/>
      <c r="Q553" s="12"/>
      <c r="R553" s="12"/>
      <c r="S553" s="12"/>
      <c r="T553" s="13"/>
      <c r="U553" s="39">
        <f>MIN(Lääkkeet[[#This Row],[Velvoite 1.7.2025 (pakkauksia)]],Lääkkeet[[#This Row],[Suurimman alitusluvan mukainen velvoite
1.7.-31.12.2025 (pakkauksia)]],Lääkkeet[[#This Row],[Alin saldo 
1.7.-31.12.2025 (pakkauksia)]])*Lääkkeet[[#This Row],[Kirjanpitoarvo / pakkaus 1.7.2025
(EUR  ALV 0 %)]]</f>
        <v>0</v>
      </c>
      <c r="W553" s="49" t="str" cm="1">
        <f t="array" ref="W553">IFERROR(_xlfn.IFS(Lääkkeet[[#This Row],[Sitoutunut pääoma 
1.1.-30.6.2025 (EUR)]]&gt;0,"Täytetyt",Lääkkeet[[#This Row],[Sitoutunut pääoma 
1.7.-31.12.2025 (EUR)]]&gt;0,"Täytetyt"),"")</f>
        <v/>
      </c>
      <c r="X553" s="49"/>
      <c r="Y553" s="5">
        <f>Hakulomake!$B$29</f>
        <v>0</v>
      </c>
    </row>
    <row r="554" spans="1:25" x14ac:dyDescent="0.25">
      <c r="A554" s="6" t="s">
        <v>59</v>
      </c>
      <c r="B554" s="5">
        <f>Hakulomake!$B$17</f>
        <v>0</v>
      </c>
      <c r="C554" s="61">
        <v>4</v>
      </c>
      <c r="D554" s="5" t="s">
        <v>1070</v>
      </c>
      <c r="E554" s="60" t="s">
        <v>1104</v>
      </c>
      <c r="F554" s="5" t="s">
        <v>1072</v>
      </c>
      <c r="G554" s="5" t="s">
        <v>1105</v>
      </c>
      <c r="H554" s="5" t="s">
        <v>1003</v>
      </c>
      <c r="I554" s="5" t="s">
        <v>1025</v>
      </c>
      <c r="J554" s="61" t="s">
        <v>1005</v>
      </c>
      <c r="N554" s="13"/>
      <c r="O554" s="39">
        <f>MIN(Lääkkeet[[#This Row],[Velvoite 1.1.2025 (pakkauksia)]],Lääkkeet[[#This Row],[Suurimman alitusluvan mukainen velvoite 
1.1.-30.6.2025 (pakkauksia)]],Lääkkeet[[#This Row],[Alin saldo 
1.1.-30.6.2025 (pakkauksia)]])*Lääkkeet[[#This Row],[Kirjanpitoarvo / pakkaus 1.1.2025
(EUR  ALV 0 %)]]</f>
        <v>0</v>
      </c>
      <c r="P554" s="15"/>
      <c r="Q554" s="12"/>
      <c r="R554" s="12"/>
      <c r="S554" s="12"/>
      <c r="T554" s="13"/>
      <c r="U554" s="39">
        <f>MIN(Lääkkeet[[#This Row],[Velvoite 1.7.2025 (pakkauksia)]],Lääkkeet[[#This Row],[Suurimman alitusluvan mukainen velvoite
1.7.-31.12.2025 (pakkauksia)]],Lääkkeet[[#This Row],[Alin saldo 
1.7.-31.12.2025 (pakkauksia)]])*Lääkkeet[[#This Row],[Kirjanpitoarvo / pakkaus 1.7.2025
(EUR  ALV 0 %)]]</f>
        <v>0</v>
      </c>
      <c r="W554" s="49" t="str" cm="1">
        <f t="array" ref="W554">IFERROR(_xlfn.IFS(Lääkkeet[[#This Row],[Sitoutunut pääoma 
1.1.-30.6.2025 (EUR)]]&gt;0,"Täytetyt",Lääkkeet[[#This Row],[Sitoutunut pääoma 
1.7.-31.12.2025 (EUR)]]&gt;0,"Täytetyt"),"")</f>
        <v/>
      </c>
      <c r="X554" s="49"/>
      <c r="Y554" s="5">
        <f>Hakulomake!$B$29</f>
        <v>0</v>
      </c>
    </row>
    <row r="555" spans="1:25" x14ac:dyDescent="0.25">
      <c r="A555" s="6" t="s">
        <v>59</v>
      </c>
      <c r="B555" s="5">
        <f>Hakulomake!$B$17</f>
        <v>0</v>
      </c>
      <c r="C555" s="61">
        <v>4</v>
      </c>
      <c r="D555" s="5" t="s">
        <v>1037</v>
      </c>
      <c r="E555" s="60" t="s">
        <v>1106</v>
      </c>
      <c r="F555" s="5" t="s">
        <v>1039</v>
      </c>
      <c r="G555" s="5" t="s">
        <v>1091</v>
      </c>
      <c r="H555" s="5" t="s">
        <v>1097</v>
      </c>
      <c r="I555" s="5" t="s">
        <v>133</v>
      </c>
      <c r="J555" s="61">
        <v>30</v>
      </c>
      <c r="N555" s="13"/>
      <c r="O555" s="39">
        <f>MIN(Lääkkeet[[#This Row],[Velvoite 1.1.2025 (pakkauksia)]],Lääkkeet[[#This Row],[Suurimman alitusluvan mukainen velvoite 
1.1.-30.6.2025 (pakkauksia)]],Lääkkeet[[#This Row],[Alin saldo 
1.1.-30.6.2025 (pakkauksia)]])*Lääkkeet[[#This Row],[Kirjanpitoarvo / pakkaus 1.1.2025
(EUR  ALV 0 %)]]</f>
        <v>0</v>
      </c>
      <c r="P555" s="15"/>
      <c r="Q555" s="12"/>
      <c r="R555" s="12"/>
      <c r="S555" s="12"/>
      <c r="T555" s="13"/>
      <c r="U555" s="39">
        <f>MIN(Lääkkeet[[#This Row],[Velvoite 1.7.2025 (pakkauksia)]],Lääkkeet[[#This Row],[Suurimman alitusluvan mukainen velvoite
1.7.-31.12.2025 (pakkauksia)]],Lääkkeet[[#This Row],[Alin saldo 
1.7.-31.12.2025 (pakkauksia)]])*Lääkkeet[[#This Row],[Kirjanpitoarvo / pakkaus 1.7.2025
(EUR  ALV 0 %)]]</f>
        <v>0</v>
      </c>
      <c r="W555" s="49" t="str" cm="1">
        <f t="array" ref="W555">IFERROR(_xlfn.IFS(Lääkkeet[[#This Row],[Sitoutunut pääoma 
1.1.-30.6.2025 (EUR)]]&gt;0,"Täytetyt",Lääkkeet[[#This Row],[Sitoutunut pääoma 
1.7.-31.12.2025 (EUR)]]&gt;0,"Täytetyt"),"")</f>
        <v/>
      </c>
      <c r="X555" s="49"/>
      <c r="Y555" s="5">
        <f>Hakulomake!$B$29</f>
        <v>0</v>
      </c>
    </row>
    <row r="556" spans="1:25" x14ac:dyDescent="0.25">
      <c r="A556" s="6" t="s">
        <v>59</v>
      </c>
      <c r="B556" s="5">
        <f>Hakulomake!$B$17</f>
        <v>0</v>
      </c>
      <c r="C556" s="61">
        <v>4</v>
      </c>
      <c r="D556" s="5" t="s">
        <v>1107</v>
      </c>
      <c r="E556" s="60" t="s">
        <v>1108</v>
      </c>
      <c r="F556" s="5" t="s">
        <v>1109</v>
      </c>
      <c r="G556" s="5" t="s">
        <v>2723</v>
      </c>
      <c r="H556" s="5" t="s">
        <v>1003</v>
      </c>
      <c r="I556" s="5" t="s">
        <v>1004</v>
      </c>
      <c r="J556" s="61" t="s">
        <v>1005</v>
      </c>
      <c r="N556" s="13"/>
      <c r="O556" s="39">
        <f>MIN(Lääkkeet[[#This Row],[Velvoite 1.1.2025 (pakkauksia)]],Lääkkeet[[#This Row],[Suurimman alitusluvan mukainen velvoite 
1.1.-30.6.2025 (pakkauksia)]],Lääkkeet[[#This Row],[Alin saldo 
1.1.-30.6.2025 (pakkauksia)]])*Lääkkeet[[#This Row],[Kirjanpitoarvo / pakkaus 1.1.2025
(EUR  ALV 0 %)]]</f>
        <v>0</v>
      </c>
      <c r="P556" s="15"/>
      <c r="Q556" s="12"/>
      <c r="R556" s="12"/>
      <c r="S556" s="12"/>
      <c r="T556" s="13"/>
      <c r="U556" s="39">
        <f>MIN(Lääkkeet[[#This Row],[Velvoite 1.7.2025 (pakkauksia)]],Lääkkeet[[#This Row],[Suurimman alitusluvan mukainen velvoite
1.7.-31.12.2025 (pakkauksia)]],Lääkkeet[[#This Row],[Alin saldo 
1.7.-31.12.2025 (pakkauksia)]])*Lääkkeet[[#This Row],[Kirjanpitoarvo / pakkaus 1.7.2025
(EUR  ALV 0 %)]]</f>
        <v>0</v>
      </c>
      <c r="W556" s="49" t="str" cm="1">
        <f t="array" ref="W556">IFERROR(_xlfn.IFS(Lääkkeet[[#This Row],[Sitoutunut pääoma 
1.1.-30.6.2025 (EUR)]]&gt;0,"Täytetyt",Lääkkeet[[#This Row],[Sitoutunut pääoma 
1.7.-31.12.2025 (EUR)]]&gt;0,"Täytetyt"),"")</f>
        <v/>
      </c>
      <c r="X556" s="49"/>
      <c r="Y556" s="5">
        <f>Hakulomake!$B$29</f>
        <v>0</v>
      </c>
    </row>
    <row r="557" spans="1:25" x14ac:dyDescent="0.25">
      <c r="A557" s="6" t="s">
        <v>59</v>
      </c>
      <c r="B557" s="5">
        <f>Hakulomake!$B$17</f>
        <v>0</v>
      </c>
      <c r="C557" s="61">
        <v>4</v>
      </c>
      <c r="D557" s="5" t="s">
        <v>1037</v>
      </c>
      <c r="E557" s="60" t="s">
        <v>1110</v>
      </c>
      <c r="F557" s="5" t="s">
        <v>1039</v>
      </c>
      <c r="G557" s="5" t="s">
        <v>1091</v>
      </c>
      <c r="H557" s="5" t="s">
        <v>1097</v>
      </c>
      <c r="I557" s="5" t="s">
        <v>133</v>
      </c>
      <c r="J557" s="61">
        <v>21</v>
      </c>
      <c r="N557" s="13"/>
      <c r="O557" s="39">
        <f>MIN(Lääkkeet[[#This Row],[Velvoite 1.1.2025 (pakkauksia)]],Lääkkeet[[#This Row],[Suurimman alitusluvan mukainen velvoite 
1.1.-30.6.2025 (pakkauksia)]],Lääkkeet[[#This Row],[Alin saldo 
1.1.-30.6.2025 (pakkauksia)]])*Lääkkeet[[#This Row],[Kirjanpitoarvo / pakkaus 1.1.2025
(EUR  ALV 0 %)]]</f>
        <v>0</v>
      </c>
      <c r="P557" s="15"/>
      <c r="Q557" s="12"/>
      <c r="R557" s="12"/>
      <c r="S557" s="12"/>
      <c r="T557" s="13"/>
      <c r="U557" s="39">
        <f>MIN(Lääkkeet[[#This Row],[Velvoite 1.7.2025 (pakkauksia)]],Lääkkeet[[#This Row],[Suurimman alitusluvan mukainen velvoite
1.7.-31.12.2025 (pakkauksia)]],Lääkkeet[[#This Row],[Alin saldo 
1.7.-31.12.2025 (pakkauksia)]])*Lääkkeet[[#This Row],[Kirjanpitoarvo / pakkaus 1.7.2025
(EUR  ALV 0 %)]]</f>
        <v>0</v>
      </c>
      <c r="W557" s="49" t="str" cm="1">
        <f t="array" ref="W557">IFERROR(_xlfn.IFS(Lääkkeet[[#This Row],[Sitoutunut pääoma 
1.1.-30.6.2025 (EUR)]]&gt;0,"Täytetyt",Lääkkeet[[#This Row],[Sitoutunut pääoma 
1.7.-31.12.2025 (EUR)]]&gt;0,"Täytetyt"),"")</f>
        <v/>
      </c>
      <c r="X557" s="49"/>
      <c r="Y557" s="5">
        <f>Hakulomake!$B$29</f>
        <v>0</v>
      </c>
    </row>
    <row r="558" spans="1:25" x14ac:dyDescent="0.25">
      <c r="A558" s="6" t="s">
        <v>59</v>
      </c>
      <c r="B558" s="5">
        <f>Hakulomake!$B$17</f>
        <v>0</v>
      </c>
      <c r="C558" s="61">
        <v>4</v>
      </c>
      <c r="D558" s="5" t="s">
        <v>1052</v>
      </c>
      <c r="E558" s="60" t="s">
        <v>1111</v>
      </c>
      <c r="F558" s="5" t="s">
        <v>1054</v>
      </c>
      <c r="G558" s="5" t="s">
        <v>1112</v>
      </c>
      <c r="H558" s="5" t="s">
        <v>1003</v>
      </c>
      <c r="I558" s="5" t="s">
        <v>1025</v>
      </c>
      <c r="J558" s="61" t="s">
        <v>1005</v>
      </c>
      <c r="N558" s="13"/>
      <c r="O558" s="39">
        <f>MIN(Lääkkeet[[#This Row],[Velvoite 1.1.2025 (pakkauksia)]],Lääkkeet[[#This Row],[Suurimman alitusluvan mukainen velvoite 
1.1.-30.6.2025 (pakkauksia)]],Lääkkeet[[#This Row],[Alin saldo 
1.1.-30.6.2025 (pakkauksia)]])*Lääkkeet[[#This Row],[Kirjanpitoarvo / pakkaus 1.1.2025
(EUR  ALV 0 %)]]</f>
        <v>0</v>
      </c>
      <c r="P558" s="15"/>
      <c r="Q558" s="12"/>
      <c r="R558" s="12"/>
      <c r="S558" s="12"/>
      <c r="T558" s="13"/>
      <c r="U558" s="39">
        <f>MIN(Lääkkeet[[#This Row],[Velvoite 1.7.2025 (pakkauksia)]],Lääkkeet[[#This Row],[Suurimman alitusluvan mukainen velvoite
1.7.-31.12.2025 (pakkauksia)]],Lääkkeet[[#This Row],[Alin saldo 
1.7.-31.12.2025 (pakkauksia)]])*Lääkkeet[[#This Row],[Kirjanpitoarvo / pakkaus 1.7.2025
(EUR  ALV 0 %)]]</f>
        <v>0</v>
      </c>
      <c r="W558" s="49" t="str" cm="1">
        <f t="array" ref="W558">IFERROR(_xlfn.IFS(Lääkkeet[[#This Row],[Sitoutunut pääoma 
1.1.-30.6.2025 (EUR)]]&gt;0,"Täytetyt",Lääkkeet[[#This Row],[Sitoutunut pääoma 
1.7.-31.12.2025 (EUR)]]&gt;0,"Täytetyt"),"")</f>
        <v/>
      </c>
      <c r="X558" s="49"/>
      <c r="Y558" s="5">
        <f>Hakulomake!$B$29</f>
        <v>0</v>
      </c>
    </row>
    <row r="559" spans="1:25" x14ac:dyDescent="0.25">
      <c r="A559" s="6" t="s">
        <v>59</v>
      </c>
      <c r="B559" s="5">
        <f>Hakulomake!$B$17</f>
        <v>0</v>
      </c>
      <c r="C559" s="61">
        <v>4</v>
      </c>
      <c r="D559" s="5" t="s">
        <v>1009</v>
      </c>
      <c r="E559" s="60" t="s">
        <v>1113</v>
      </c>
      <c r="F559" s="5" t="s">
        <v>1011</v>
      </c>
      <c r="G559" s="5" t="s">
        <v>1044</v>
      </c>
      <c r="H559" s="5" t="s">
        <v>93</v>
      </c>
      <c r="I559" s="5" t="s">
        <v>806</v>
      </c>
      <c r="J559" s="61">
        <v>100</v>
      </c>
      <c r="N559" s="13"/>
      <c r="O559" s="39">
        <f>MIN(Lääkkeet[[#This Row],[Velvoite 1.1.2025 (pakkauksia)]],Lääkkeet[[#This Row],[Suurimman alitusluvan mukainen velvoite 
1.1.-30.6.2025 (pakkauksia)]],Lääkkeet[[#This Row],[Alin saldo 
1.1.-30.6.2025 (pakkauksia)]])*Lääkkeet[[#This Row],[Kirjanpitoarvo / pakkaus 1.1.2025
(EUR  ALV 0 %)]]</f>
        <v>0</v>
      </c>
      <c r="P559" s="15"/>
      <c r="Q559" s="12"/>
      <c r="R559" s="12"/>
      <c r="S559" s="12"/>
      <c r="T559" s="13"/>
      <c r="U559" s="39">
        <f>MIN(Lääkkeet[[#This Row],[Velvoite 1.7.2025 (pakkauksia)]],Lääkkeet[[#This Row],[Suurimman alitusluvan mukainen velvoite
1.7.-31.12.2025 (pakkauksia)]],Lääkkeet[[#This Row],[Alin saldo 
1.7.-31.12.2025 (pakkauksia)]])*Lääkkeet[[#This Row],[Kirjanpitoarvo / pakkaus 1.7.2025
(EUR  ALV 0 %)]]</f>
        <v>0</v>
      </c>
      <c r="W559" s="49" t="str" cm="1">
        <f t="array" ref="W559">IFERROR(_xlfn.IFS(Lääkkeet[[#This Row],[Sitoutunut pääoma 
1.1.-30.6.2025 (EUR)]]&gt;0,"Täytetyt",Lääkkeet[[#This Row],[Sitoutunut pääoma 
1.7.-31.12.2025 (EUR)]]&gt;0,"Täytetyt"),"")</f>
        <v/>
      </c>
      <c r="X559" s="49"/>
      <c r="Y559" s="5">
        <f>Hakulomake!$B$29</f>
        <v>0</v>
      </c>
    </row>
    <row r="560" spans="1:25" x14ac:dyDescent="0.25">
      <c r="A560" s="6" t="s">
        <v>59</v>
      </c>
      <c r="B560" s="5">
        <f>Hakulomake!$B$17</f>
        <v>0</v>
      </c>
      <c r="C560" s="61">
        <v>4</v>
      </c>
      <c r="D560" s="5" t="s">
        <v>1009</v>
      </c>
      <c r="E560" s="60" t="s">
        <v>1114</v>
      </c>
      <c r="F560" s="5" t="s">
        <v>1011</v>
      </c>
      <c r="G560" s="5" t="s">
        <v>1044</v>
      </c>
      <c r="H560" s="5" t="s">
        <v>93</v>
      </c>
      <c r="I560" s="5" t="s">
        <v>806</v>
      </c>
      <c r="J560" s="61">
        <v>100</v>
      </c>
      <c r="N560" s="13"/>
      <c r="O560" s="39">
        <f>MIN(Lääkkeet[[#This Row],[Velvoite 1.1.2025 (pakkauksia)]],Lääkkeet[[#This Row],[Suurimman alitusluvan mukainen velvoite 
1.1.-30.6.2025 (pakkauksia)]],Lääkkeet[[#This Row],[Alin saldo 
1.1.-30.6.2025 (pakkauksia)]])*Lääkkeet[[#This Row],[Kirjanpitoarvo / pakkaus 1.1.2025
(EUR  ALV 0 %)]]</f>
        <v>0</v>
      </c>
      <c r="P560" s="15"/>
      <c r="Q560" s="12"/>
      <c r="R560" s="12"/>
      <c r="S560" s="12"/>
      <c r="T560" s="13"/>
      <c r="U560" s="39">
        <f>MIN(Lääkkeet[[#This Row],[Velvoite 1.7.2025 (pakkauksia)]],Lääkkeet[[#This Row],[Suurimman alitusluvan mukainen velvoite
1.7.-31.12.2025 (pakkauksia)]],Lääkkeet[[#This Row],[Alin saldo 
1.7.-31.12.2025 (pakkauksia)]])*Lääkkeet[[#This Row],[Kirjanpitoarvo / pakkaus 1.7.2025
(EUR  ALV 0 %)]]</f>
        <v>0</v>
      </c>
      <c r="W560" s="49" t="str" cm="1">
        <f t="array" ref="W560">IFERROR(_xlfn.IFS(Lääkkeet[[#This Row],[Sitoutunut pääoma 
1.1.-30.6.2025 (EUR)]]&gt;0,"Täytetyt",Lääkkeet[[#This Row],[Sitoutunut pääoma 
1.7.-31.12.2025 (EUR)]]&gt;0,"Täytetyt"),"")</f>
        <v/>
      </c>
      <c r="X560" s="49"/>
      <c r="Y560" s="5">
        <f>Hakulomake!$B$29</f>
        <v>0</v>
      </c>
    </row>
    <row r="561" spans="1:25" x14ac:dyDescent="0.25">
      <c r="A561" s="6" t="s">
        <v>59</v>
      </c>
      <c r="B561" s="5">
        <f>Hakulomake!$B$17</f>
        <v>0</v>
      </c>
      <c r="C561" s="61">
        <v>4</v>
      </c>
      <c r="D561" s="5" t="s">
        <v>1052</v>
      </c>
      <c r="E561" s="60" t="s">
        <v>1115</v>
      </c>
      <c r="F561" s="5" t="s">
        <v>1054</v>
      </c>
      <c r="G561" s="5" t="s">
        <v>1055</v>
      </c>
      <c r="H561" s="5" t="s">
        <v>1003</v>
      </c>
      <c r="I561" s="5" t="s">
        <v>206</v>
      </c>
      <c r="J561" s="61" t="s">
        <v>1008</v>
      </c>
      <c r="N561" s="13"/>
      <c r="O561" s="39">
        <f>MIN(Lääkkeet[[#This Row],[Velvoite 1.1.2025 (pakkauksia)]],Lääkkeet[[#This Row],[Suurimman alitusluvan mukainen velvoite 
1.1.-30.6.2025 (pakkauksia)]],Lääkkeet[[#This Row],[Alin saldo 
1.1.-30.6.2025 (pakkauksia)]])*Lääkkeet[[#This Row],[Kirjanpitoarvo / pakkaus 1.1.2025
(EUR  ALV 0 %)]]</f>
        <v>0</v>
      </c>
      <c r="P561" s="15"/>
      <c r="Q561" s="12"/>
      <c r="R561" s="12"/>
      <c r="S561" s="12"/>
      <c r="T561" s="13"/>
      <c r="U561" s="39">
        <f>MIN(Lääkkeet[[#This Row],[Velvoite 1.7.2025 (pakkauksia)]],Lääkkeet[[#This Row],[Suurimman alitusluvan mukainen velvoite
1.7.-31.12.2025 (pakkauksia)]],Lääkkeet[[#This Row],[Alin saldo 
1.7.-31.12.2025 (pakkauksia)]])*Lääkkeet[[#This Row],[Kirjanpitoarvo / pakkaus 1.7.2025
(EUR  ALV 0 %)]]</f>
        <v>0</v>
      </c>
      <c r="W561" s="49" t="str" cm="1">
        <f t="array" ref="W561">IFERROR(_xlfn.IFS(Lääkkeet[[#This Row],[Sitoutunut pääoma 
1.1.-30.6.2025 (EUR)]]&gt;0,"Täytetyt",Lääkkeet[[#This Row],[Sitoutunut pääoma 
1.7.-31.12.2025 (EUR)]]&gt;0,"Täytetyt"),"")</f>
        <v/>
      </c>
      <c r="X561" s="49"/>
      <c r="Y561" s="5">
        <f>Hakulomake!$B$29</f>
        <v>0</v>
      </c>
    </row>
    <row r="562" spans="1:25" x14ac:dyDescent="0.25">
      <c r="A562" s="6" t="s">
        <v>59</v>
      </c>
      <c r="B562" s="5">
        <f>Hakulomake!$B$17</f>
        <v>0</v>
      </c>
      <c r="C562" s="61">
        <v>4</v>
      </c>
      <c r="D562" s="5" t="s">
        <v>999</v>
      </c>
      <c r="E562" s="60" t="s">
        <v>1116</v>
      </c>
      <c r="F562" s="5" t="s">
        <v>1001</v>
      </c>
      <c r="G562" s="5" t="s">
        <v>1117</v>
      </c>
      <c r="H562" s="5" t="s">
        <v>1003</v>
      </c>
      <c r="I562" s="5" t="s">
        <v>1025</v>
      </c>
      <c r="J562" s="61" t="s">
        <v>1118</v>
      </c>
      <c r="N562" s="13"/>
      <c r="O562" s="39">
        <f>MIN(Lääkkeet[[#This Row],[Velvoite 1.1.2025 (pakkauksia)]],Lääkkeet[[#This Row],[Suurimman alitusluvan mukainen velvoite 
1.1.-30.6.2025 (pakkauksia)]],Lääkkeet[[#This Row],[Alin saldo 
1.1.-30.6.2025 (pakkauksia)]])*Lääkkeet[[#This Row],[Kirjanpitoarvo / pakkaus 1.1.2025
(EUR  ALV 0 %)]]</f>
        <v>0</v>
      </c>
      <c r="P562" s="15"/>
      <c r="Q562" s="12"/>
      <c r="R562" s="12"/>
      <c r="S562" s="12"/>
      <c r="T562" s="13"/>
      <c r="U562" s="39">
        <f>MIN(Lääkkeet[[#This Row],[Velvoite 1.7.2025 (pakkauksia)]],Lääkkeet[[#This Row],[Suurimman alitusluvan mukainen velvoite
1.7.-31.12.2025 (pakkauksia)]],Lääkkeet[[#This Row],[Alin saldo 
1.7.-31.12.2025 (pakkauksia)]])*Lääkkeet[[#This Row],[Kirjanpitoarvo / pakkaus 1.7.2025
(EUR  ALV 0 %)]]</f>
        <v>0</v>
      </c>
      <c r="W562" s="49" t="str" cm="1">
        <f t="array" ref="W562">IFERROR(_xlfn.IFS(Lääkkeet[[#This Row],[Sitoutunut pääoma 
1.1.-30.6.2025 (EUR)]]&gt;0,"Täytetyt",Lääkkeet[[#This Row],[Sitoutunut pääoma 
1.7.-31.12.2025 (EUR)]]&gt;0,"Täytetyt"),"")</f>
        <v/>
      </c>
      <c r="X562" s="49"/>
      <c r="Y562" s="5">
        <f>Hakulomake!$B$29</f>
        <v>0</v>
      </c>
    </row>
    <row r="563" spans="1:25" x14ac:dyDescent="0.25">
      <c r="A563" s="6" t="s">
        <v>59</v>
      </c>
      <c r="B563" s="5">
        <f>Hakulomake!$B$17</f>
        <v>0</v>
      </c>
      <c r="C563" s="61">
        <v>4</v>
      </c>
      <c r="D563" s="5" t="s">
        <v>1037</v>
      </c>
      <c r="E563" s="60" t="s">
        <v>1119</v>
      </c>
      <c r="F563" s="5" t="s">
        <v>1039</v>
      </c>
      <c r="G563" s="5" t="s">
        <v>1102</v>
      </c>
      <c r="H563" s="5" t="s">
        <v>215</v>
      </c>
      <c r="I563" s="5" t="s">
        <v>157</v>
      </c>
      <c r="J563" s="61" t="s">
        <v>1120</v>
      </c>
      <c r="N563" s="13"/>
      <c r="O563" s="39">
        <f>MIN(Lääkkeet[[#This Row],[Velvoite 1.1.2025 (pakkauksia)]],Lääkkeet[[#This Row],[Suurimman alitusluvan mukainen velvoite 
1.1.-30.6.2025 (pakkauksia)]],Lääkkeet[[#This Row],[Alin saldo 
1.1.-30.6.2025 (pakkauksia)]])*Lääkkeet[[#This Row],[Kirjanpitoarvo / pakkaus 1.1.2025
(EUR  ALV 0 %)]]</f>
        <v>0</v>
      </c>
      <c r="P563" s="15"/>
      <c r="Q563" s="12"/>
      <c r="R563" s="12"/>
      <c r="S563" s="12"/>
      <c r="T563" s="13"/>
      <c r="U563" s="39">
        <f>MIN(Lääkkeet[[#This Row],[Velvoite 1.7.2025 (pakkauksia)]],Lääkkeet[[#This Row],[Suurimman alitusluvan mukainen velvoite
1.7.-31.12.2025 (pakkauksia)]],Lääkkeet[[#This Row],[Alin saldo 
1.7.-31.12.2025 (pakkauksia)]])*Lääkkeet[[#This Row],[Kirjanpitoarvo / pakkaus 1.7.2025
(EUR  ALV 0 %)]]</f>
        <v>0</v>
      </c>
      <c r="W563" s="49" t="str" cm="1">
        <f t="array" ref="W563">IFERROR(_xlfn.IFS(Lääkkeet[[#This Row],[Sitoutunut pääoma 
1.1.-30.6.2025 (EUR)]]&gt;0,"Täytetyt",Lääkkeet[[#This Row],[Sitoutunut pääoma 
1.7.-31.12.2025 (EUR)]]&gt;0,"Täytetyt"),"")</f>
        <v/>
      </c>
      <c r="X563" s="49"/>
      <c r="Y563" s="5">
        <f>Hakulomake!$B$29</f>
        <v>0</v>
      </c>
    </row>
    <row r="564" spans="1:25" x14ac:dyDescent="0.25">
      <c r="A564" s="6" t="s">
        <v>59</v>
      </c>
      <c r="B564" s="5">
        <f>Hakulomake!$B$17</f>
        <v>0</v>
      </c>
      <c r="C564" s="61">
        <v>4</v>
      </c>
      <c r="D564" s="5" t="s">
        <v>1009</v>
      </c>
      <c r="E564" s="60" t="s">
        <v>1121</v>
      </c>
      <c r="F564" s="5" t="s">
        <v>1011</v>
      </c>
      <c r="G564" s="5" t="s">
        <v>1044</v>
      </c>
      <c r="H564" s="5" t="s">
        <v>93</v>
      </c>
      <c r="I564" s="5" t="s">
        <v>806</v>
      </c>
      <c r="J564" s="61">
        <v>30</v>
      </c>
      <c r="N564" s="13"/>
      <c r="O564" s="39">
        <f>MIN(Lääkkeet[[#This Row],[Velvoite 1.1.2025 (pakkauksia)]],Lääkkeet[[#This Row],[Suurimman alitusluvan mukainen velvoite 
1.1.-30.6.2025 (pakkauksia)]],Lääkkeet[[#This Row],[Alin saldo 
1.1.-30.6.2025 (pakkauksia)]])*Lääkkeet[[#This Row],[Kirjanpitoarvo / pakkaus 1.1.2025
(EUR  ALV 0 %)]]</f>
        <v>0</v>
      </c>
      <c r="P564" s="15"/>
      <c r="Q564" s="12"/>
      <c r="R564" s="12"/>
      <c r="S564" s="12"/>
      <c r="T564" s="13"/>
      <c r="U564" s="39">
        <f>MIN(Lääkkeet[[#This Row],[Velvoite 1.7.2025 (pakkauksia)]],Lääkkeet[[#This Row],[Suurimman alitusluvan mukainen velvoite
1.7.-31.12.2025 (pakkauksia)]],Lääkkeet[[#This Row],[Alin saldo 
1.7.-31.12.2025 (pakkauksia)]])*Lääkkeet[[#This Row],[Kirjanpitoarvo / pakkaus 1.7.2025
(EUR  ALV 0 %)]]</f>
        <v>0</v>
      </c>
      <c r="W564" s="49" t="str" cm="1">
        <f t="array" ref="W564">IFERROR(_xlfn.IFS(Lääkkeet[[#This Row],[Sitoutunut pääoma 
1.1.-30.6.2025 (EUR)]]&gt;0,"Täytetyt",Lääkkeet[[#This Row],[Sitoutunut pääoma 
1.7.-31.12.2025 (EUR)]]&gt;0,"Täytetyt"),"")</f>
        <v/>
      </c>
      <c r="X564" s="49"/>
      <c r="Y564" s="5">
        <f>Hakulomake!$B$29</f>
        <v>0</v>
      </c>
    </row>
    <row r="565" spans="1:25" x14ac:dyDescent="0.25">
      <c r="A565" s="6" t="s">
        <v>59</v>
      </c>
      <c r="B565" s="5">
        <f>Hakulomake!$B$17</f>
        <v>0</v>
      </c>
      <c r="C565" s="61">
        <v>4</v>
      </c>
      <c r="D565" s="5" t="s">
        <v>1037</v>
      </c>
      <c r="E565" s="60" t="s">
        <v>1122</v>
      </c>
      <c r="F565" s="5" t="s">
        <v>1039</v>
      </c>
      <c r="G565" s="5" t="s">
        <v>1123</v>
      </c>
      <c r="H565" s="5" t="s">
        <v>384</v>
      </c>
      <c r="I565" s="5" t="s">
        <v>1041</v>
      </c>
      <c r="J565" s="61" t="s">
        <v>1124</v>
      </c>
      <c r="N565" s="13"/>
      <c r="O565" s="39">
        <f>MIN(Lääkkeet[[#This Row],[Velvoite 1.1.2025 (pakkauksia)]],Lääkkeet[[#This Row],[Suurimman alitusluvan mukainen velvoite 
1.1.-30.6.2025 (pakkauksia)]],Lääkkeet[[#This Row],[Alin saldo 
1.1.-30.6.2025 (pakkauksia)]])*Lääkkeet[[#This Row],[Kirjanpitoarvo / pakkaus 1.1.2025
(EUR  ALV 0 %)]]</f>
        <v>0</v>
      </c>
      <c r="P565" s="15"/>
      <c r="Q565" s="12"/>
      <c r="R565" s="12"/>
      <c r="S565" s="12"/>
      <c r="T565" s="13"/>
      <c r="U565" s="39">
        <f>MIN(Lääkkeet[[#This Row],[Velvoite 1.7.2025 (pakkauksia)]],Lääkkeet[[#This Row],[Suurimman alitusluvan mukainen velvoite
1.7.-31.12.2025 (pakkauksia)]],Lääkkeet[[#This Row],[Alin saldo 
1.7.-31.12.2025 (pakkauksia)]])*Lääkkeet[[#This Row],[Kirjanpitoarvo / pakkaus 1.7.2025
(EUR  ALV 0 %)]]</f>
        <v>0</v>
      </c>
      <c r="W565" s="49" t="str" cm="1">
        <f t="array" ref="W565">IFERROR(_xlfn.IFS(Lääkkeet[[#This Row],[Sitoutunut pääoma 
1.1.-30.6.2025 (EUR)]]&gt;0,"Täytetyt",Lääkkeet[[#This Row],[Sitoutunut pääoma 
1.7.-31.12.2025 (EUR)]]&gt;0,"Täytetyt"),"")</f>
        <v/>
      </c>
      <c r="X565" s="49"/>
      <c r="Y565" s="5">
        <f>Hakulomake!$B$29</f>
        <v>0</v>
      </c>
    </row>
    <row r="566" spans="1:25" x14ac:dyDescent="0.25">
      <c r="A566" s="6" t="s">
        <v>59</v>
      </c>
      <c r="B566" s="5">
        <f>Hakulomake!$B$17</f>
        <v>0</v>
      </c>
      <c r="C566" s="61">
        <v>4</v>
      </c>
      <c r="D566" s="5" t="s">
        <v>1037</v>
      </c>
      <c r="E566" s="60" t="s">
        <v>1125</v>
      </c>
      <c r="F566" s="5" t="s">
        <v>1039</v>
      </c>
      <c r="G566" s="5" t="s">
        <v>1123</v>
      </c>
      <c r="H566" s="5" t="s">
        <v>384</v>
      </c>
      <c r="I566" s="5" t="s">
        <v>1041</v>
      </c>
      <c r="J566" s="61" t="s">
        <v>1042</v>
      </c>
      <c r="N566" s="13"/>
      <c r="O566" s="39">
        <f>MIN(Lääkkeet[[#This Row],[Velvoite 1.1.2025 (pakkauksia)]],Lääkkeet[[#This Row],[Suurimman alitusluvan mukainen velvoite 
1.1.-30.6.2025 (pakkauksia)]],Lääkkeet[[#This Row],[Alin saldo 
1.1.-30.6.2025 (pakkauksia)]])*Lääkkeet[[#This Row],[Kirjanpitoarvo / pakkaus 1.1.2025
(EUR  ALV 0 %)]]</f>
        <v>0</v>
      </c>
      <c r="P566" s="15"/>
      <c r="Q566" s="12"/>
      <c r="R566" s="12"/>
      <c r="S566" s="12"/>
      <c r="T566" s="13"/>
      <c r="U566" s="39">
        <f>MIN(Lääkkeet[[#This Row],[Velvoite 1.7.2025 (pakkauksia)]],Lääkkeet[[#This Row],[Suurimman alitusluvan mukainen velvoite
1.7.-31.12.2025 (pakkauksia)]],Lääkkeet[[#This Row],[Alin saldo 
1.7.-31.12.2025 (pakkauksia)]])*Lääkkeet[[#This Row],[Kirjanpitoarvo / pakkaus 1.7.2025
(EUR  ALV 0 %)]]</f>
        <v>0</v>
      </c>
      <c r="W566" s="49" t="str" cm="1">
        <f t="array" ref="W566">IFERROR(_xlfn.IFS(Lääkkeet[[#This Row],[Sitoutunut pääoma 
1.1.-30.6.2025 (EUR)]]&gt;0,"Täytetyt",Lääkkeet[[#This Row],[Sitoutunut pääoma 
1.7.-31.12.2025 (EUR)]]&gt;0,"Täytetyt"),"")</f>
        <v/>
      </c>
      <c r="X566" s="49"/>
      <c r="Y566" s="5">
        <f>Hakulomake!$B$29</f>
        <v>0</v>
      </c>
    </row>
    <row r="567" spans="1:25" x14ac:dyDescent="0.25">
      <c r="A567" s="6" t="s">
        <v>59</v>
      </c>
      <c r="B567" s="5">
        <f>Hakulomake!$B$17</f>
        <v>0</v>
      </c>
      <c r="C567" s="61">
        <v>4</v>
      </c>
      <c r="D567" s="5" t="s">
        <v>1047</v>
      </c>
      <c r="E567" s="60" t="s">
        <v>1126</v>
      </c>
      <c r="F567" s="5" t="s">
        <v>1049</v>
      </c>
      <c r="G567" s="5" t="s">
        <v>1127</v>
      </c>
      <c r="H567" s="5" t="s">
        <v>1128</v>
      </c>
      <c r="I567" s="5" t="s">
        <v>133</v>
      </c>
      <c r="J567" s="61">
        <v>100</v>
      </c>
      <c r="N567" s="13"/>
      <c r="O567" s="39">
        <f>MIN(Lääkkeet[[#This Row],[Velvoite 1.1.2025 (pakkauksia)]],Lääkkeet[[#This Row],[Suurimman alitusluvan mukainen velvoite 
1.1.-30.6.2025 (pakkauksia)]],Lääkkeet[[#This Row],[Alin saldo 
1.1.-30.6.2025 (pakkauksia)]])*Lääkkeet[[#This Row],[Kirjanpitoarvo / pakkaus 1.1.2025
(EUR  ALV 0 %)]]</f>
        <v>0</v>
      </c>
      <c r="P567" s="15"/>
      <c r="Q567" s="12"/>
      <c r="R567" s="12"/>
      <c r="S567" s="12"/>
      <c r="T567" s="13"/>
      <c r="U567" s="39">
        <f>MIN(Lääkkeet[[#This Row],[Velvoite 1.7.2025 (pakkauksia)]],Lääkkeet[[#This Row],[Suurimman alitusluvan mukainen velvoite
1.7.-31.12.2025 (pakkauksia)]],Lääkkeet[[#This Row],[Alin saldo 
1.7.-31.12.2025 (pakkauksia)]])*Lääkkeet[[#This Row],[Kirjanpitoarvo / pakkaus 1.7.2025
(EUR  ALV 0 %)]]</f>
        <v>0</v>
      </c>
      <c r="W567" s="49" t="str" cm="1">
        <f t="array" ref="W567">IFERROR(_xlfn.IFS(Lääkkeet[[#This Row],[Sitoutunut pääoma 
1.1.-30.6.2025 (EUR)]]&gt;0,"Täytetyt",Lääkkeet[[#This Row],[Sitoutunut pääoma 
1.7.-31.12.2025 (EUR)]]&gt;0,"Täytetyt"),"")</f>
        <v/>
      </c>
      <c r="X567" s="49"/>
      <c r="Y567" s="5">
        <f>Hakulomake!$B$29</f>
        <v>0</v>
      </c>
    </row>
    <row r="568" spans="1:25" x14ac:dyDescent="0.25">
      <c r="A568" s="6" t="s">
        <v>59</v>
      </c>
      <c r="B568" s="5">
        <f>Hakulomake!$B$17</f>
        <v>0</v>
      </c>
      <c r="C568" s="61">
        <v>4</v>
      </c>
      <c r="D568" s="5" t="s">
        <v>1047</v>
      </c>
      <c r="E568" s="60" t="s">
        <v>1129</v>
      </c>
      <c r="F568" s="5" t="s">
        <v>1049</v>
      </c>
      <c r="G568" s="5" t="s">
        <v>1127</v>
      </c>
      <c r="H568" s="5" t="s">
        <v>1051</v>
      </c>
      <c r="I568" s="5" t="s">
        <v>133</v>
      </c>
      <c r="J568" s="61">
        <v>100</v>
      </c>
      <c r="N568" s="13"/>
      <c r="O568" s="39">
        <f>MIN(Lääkkeet[[#This Row],[Velvoite 1.1.2025 (pakkauksia)]],Lääkkeet[[#This Row],[Suurimman alitusluvan mukainen velvoite 
1.1.-30.6.2025 (pakkauksia)]],Lääkkeet[[#This Row],[Alin saldo 
1.1.-30.6.2025 (pakkauksia)]])*Lääkkeet[[#This Row],[Kirjanpitoarvo / pakkaus 1.1.2025
(EUR  ALV 0 %)]]</f>
        <v>0</v>
      </c>
      <c r="P568" s="15"/>
      <c r="Q568" s="12"/>
      <c r="R568" s="12"/>
      <c r="S568" s="12"/>
      <c r="T568" s="13"/>
      <c r="U568" s="39">
        <f>MIN(Lääkkeet[[#This Row],[Velvoite 1.7.2025 (pakkauksia)]],Lääkkeet[[#This Row],[Suurimman alitusluvan mukainen velvoite
1.7.-31.12.2025 (pakkauksia)]],Lääkkeet[[#This Row],[Alin saldo 
1.7.-31.12.2025 (pakkauksia)]])*Lääkkeet[[#This Row],[Kirjanpitoarvo / pakkaus 1.7.2025
(EUR  ALV 0 %)]]</f>
        <v>0</v>
      </c>
      <c r="W568" s="49" t="str" cm="1">
        <f t="array" ref="W568">IFERROR(_xlfn.IFS(Lääkkeet[[#This Row],[Sitoutunut pääoma 
1.1.-30.6.2025 (EUR)]]&gt;0,"Täytetyt",Lääkkeet[[#This Row],[Sitoutunut pääoma 
1.7.-31.12.2025 (EUR)]]&gt;0,"Täytetyt"),"")</f>
        <v/>
      </c>
      <c r="X568" s="49"/>
      <c r="Y568" s="5">
        <f>Hakulomake!$B$29</f>
        <v>0</v>
      </c>
    </row>
    <row r="569" spans="1:25" x14ac:dyDescent="0.25">
      <c r="A569" s="6" t="s">
        <v>59</v>
      </c>
      <c r="B569" s="5">
        <f>Hakulomake!$B$17</f>
        <v>0</v>
      </c>
      <c r="C569" s="61">
        <v>4</v>
      </c>
      <c r="D569" s="5" t="s">
        <v>1009</v>
      </c>
      <c r="E569" s="60" t="s">
        <v>1130</v>
      </c>
      <c r="F569" s="5" t="s">
        <v>1011</v>
      </c>
      <c r="G569" s="5" t="s">
        <v>1044</v>
      </c>
      <c r="H569" s="5" t="s">
        <v>104</v>
      </c>
      <c r="I569" s="5" t="s">
        <v>806</v>
      </c>
      <c r="J569" s="61">
        <v>100</v>
      </c>
      <c r="N569" s="13"/>
      <c r="O569" s="39">
        <f>MIN(Lääkkeet[[#This Row],[Velvoite 1.1.2025 (pakkauksia)]],Lääkkeet[[#This Row],[Suurimman alitusluvan mukainen velvoite 
1.1.-30.6.2025 (pakkauksia)]],Lääkkeet[[#This Row],[Alin saldo 
1.1.-30.6.2025 (pakkauksia)]])*Lääkkeet[[#This Row],[Kirjanpitoarvo / pakkaus 1.1.2025
(EUR  ALV 0 %)]]</f>
        <v>0</v>
      </c>
      <c r="P569" s="15"/>
      <c r="Q569" s="12"/>
      <c r="R569" s="12"/>
      <c r="S569" s="12"/>
      <c r="T569" s="13"/>
      <c r="U569" s="39">
        <f>MIN(Lääkkeet[[#This Row],[Velvoite 1.7.2025 (pakkauksia)]],Lääkkeet[[#This Row],[Suurimman alitusluvan mukainen velvoite
1.7.-31.12.2025 (pakkauksia)]],Lääkkeet[[#This Row],[Alin saldo 
1.7.-31.12.2025 (pakkauksia)]])*Lääkkeet[[#This Row],[Kirjanpitoarvo / pakkaus 1.7.2025
(EUR  ALV 0 %)]]</f>
        <v>0</v>
      </c>
      <c r="W569" s="49" t="str" cm="1">
        <f t="array" ref="W569">IFERROR(_xlfn.IFS(Lääkkeet[[#This Row],[Sitoutunut pääoma 
1.1.-30.6.2025 (EUR)]]&gt;0,"Täytetyt",Lääkkeet[[#This Row],[Sitoutunut pääoma 
1.7.-31.12.2025 (EUR)]]&gt;0,"Täytetyt"),"")</f>
        <v/>
      </c>
      <c r="X569" s="49"/>
      <c r="Y569" s="5">
        <f>Hakulomake!$B$29</f>
        <v>0</v>
      </c>
    </row>
    <row r="570" spans="1:25" x14ac:dyDescent="0.25">
      <c r="A570" s="6" t="s">
        <v>59</v>
      </c>
      <c r="B570" s="5">
        <f>Hakulomake!$B$17</f>
        <v>0</v>
      </c>
      <c r="C570" s="61">
        <v>4</v>
      </c>
      <c r="D570" s="5" t="s">
        <v>1070</v>
      </c>
      <c r="E570" s="60" t="s">
        <v>1131</v>
      </c>
      <c r="F570" s="5" t="s">
        <v>1072</v>
      </c>
      <c r="G570" s="5" t="s">
        <v>1073</v>
      </c>
      <c r="H570" s="5" t="s">
        <v>1003</v>
      </c>
      <c r="I570" s="5" t="s">
        <v>1004</v>
      </c>
      <c r="J570" s="61" t="s">
        <v>884</v>
      </c>
      <c r="N570" s="13"/>
      <c r="O570" s="39">
        <f>MIN(Lääkkeet[[#This Row],[Velvoite 1.1.2025 (pakkauksia)]],Lääkkeet[[#This Row],[Suurimman alitusluvan mukainen velvoite 
1.1.-30.6.2025 (pakkauksia)]],Lääkkeet[[#This Row],[Alin saldo 
1.1.-30.6.2025 (pakkauksia)]])*Lääkkeet[[#This Row],[Kirjanpitoarvo / pakkaus 1.1.2025
(EUR  ALV 0 %)]]</f>
        <v>0</v>
      </c>
      <c r="P570" s="15"/>
      <c r="Q570" s="12"/>
      <c r="R570" s="12"/>
      <c r="S570" s="12"/>
      <c r="T570" s="13"/>
      <c r="U570" s="39">
        <f>MIN(Lääkkeet[[#This Row],[Velvoite 1.7.2025 (pakkauksia)]],Lääkkeet[[#This Row],[Suurimman alitusluvan mukainen velvoite
1.7.-31.12.2025 (pakkauksia)]],Lääkkeet[[#This Row],[Alin saldo 
1.7.-31.12.2025 (pakkauksia)]])*Lääkkeet[[#This Row],[Kirjanpitoarvo / pakkaus 1.7.2025
(EUR  ALV 0 %)]]</f>
        <v>0</v>
      </c>
      <c r="W570" s="49" t="str" cm="1">
        <f t="array" ref="W570">IFERROR(_xlfn.IFS(Lääkkeet[[#This Row],[Sitoutunut pääoma 
1.1.-30.6.2025 (EUR)]]&gt;0,"Täytetyt",Lääkkeet[[#This Row],[Sitoutunut pääoma 
1.7.-31.12.2025 (EUR)]]&gt;0,"Täytetyt"),"")</f>
        <v/>
      </c>
      <c r="X570" s="49"/>
      <c r="Y570" s="5">
        <f>Hakulomake!$B$29</f>
        <v>0</v>
      </c>
    </row>
    <row r="571" spans="1:25" x14ac:dyDescent="0.25">
      <c r="A571" s="6" t="s">
        <v>59</v>
      </c>
      <c r="B571" s="5">
        <f>Hakulomake!$B$17</f>
        <v>0</v>
      </c>
      <c r="C571" s="61">
        <v>4</v>
      </c>
      <c r="D571" s="5" t="s">
        <v>1061</v>
      </c>
      <c r="E571" s="60" t="s">
        <v>1132</v>
      </c>
      <c r="F571" s="5" t="s">
        <v>1063</v>
      </c>
      <c r="G571" s="5" t="s">
        <v>1133</v>
      </c>
      <c r="H571" s="5" t="s">
        <v>950</v>
      </c>
      <c r="I571" s="5" t="s">
        <v>400</v>
      </c>
      <c r="J571" s="61" t="s">
        <v>1134</v>
      </c>
      <c r="N571" s="13"/>
      <c r="O571" s="39">
        <f>MIN(Lääkkeet[[#This Row],[Velvoite 1.1.2025 (pakkauksia)]],Lääkkeet[[#This Row],[Suurimman alitusluvan mukainen velvoite 
1.1.-30.6.2025 (pakkauksia)]],Lääkkeet[[#This Row],[Alin saldo 
1.1.-30.6.2025 (pakkauksia)]])*Lääkkeet[[#This Row],[Kirjanpitoarvo / pakkaus 1.1.2025
(EUR  ALV 0 %)]]</f>
        <v>0</v>
      </c>
      <c r="P571" s="15"/>
      <c r="Q571" s="12"/>
      <c r="R571" s="12"/>
      <c r="S571" s="12"/>
      <c r="T571" s="13"/>
      <c r="U571" s="39">
        <f>MIN(Lääkkeet[[#This Row],[Velvoite 1.7.2025 (pakkauksia)]],Lääkkeet[[#This Row],[Suurimman alitusluvan mukainen velvoite
1.7.-31.12.2025 (pakkauksia)]],Lääkkeet[[#This Row],[Alin saldo 
1.7.-31.12.2025 (pakkauksia)]])*Lääkkeet[[#This Row],[Kirjanpitoarvo / pakkaus 1.7.2025
(EUR  ALV 0 %)]]</f>
        <v>0</v>
      </c>
      <c r="W571" s="49" t="str" cm="1">
        <f t="array" ref="W571">IFERROR(_xlfn.IFS(Lääkkeet[[#This Row],[Sitoutunut pääoma 
1.1.-30.6.2025 (EUR)]]&gt;0,"Täytetyt",Lääkkeet[[#This Row],[Sitoutunut pääoma 
1.7.-31.12.2025 (EUR)]]&gt;0,"Täytetyt"),"")</f>
        <v/>
      </c>
      <c r="X571" s="49"/>
      <c r="Y571" s="5">
        <f>Hakulomake!$B$29</f>
        <v>0</v>
      </c>
    </row>
    <row r="572" spans="1:25" x14ac:dyDescent="0.25">
      <c r="A572" s="6" t="s">
        <v>59</v>
      </c>
      <c r="B572" s="5">
        <f>Hakulomake!$B$17</f>
        <v>0</v>
      </c>
      <c r="C572" s="61">
        <v>4</v>
      </c>
      <c r="D572" s="5" t="s">
        <v>1009</v>
      </c>
      <c r="E572" s="60" t="s">
        <v>1135</v>
      </c>
      <c r="F572" s="5" t="s">
        <v>1011</v>
      </c>
      <c r="G572" s="5" t="s">
        <v>1057</v>
      </c>
      <c r="H572" s="5" t="s">
        <v>280</v>
      </c>
      <c r="I572" s="5" t="s">
        <v>65</v>
      </c>
      <c r="J572" s="61">
        <v>100</v>
      </c>
      <c r="N572" s="13"/>
      <c r="O572" s="39">
        <f>MIN(Lääkkeet[[#This Row],[Velvoite 1.1.2025 (pakkauksia)]],Lääkkeet[[#This Row],[Suurimman alitusluvan mukainen velvoite 
1.1.-30.6.2025 (pakkauksia)]],Lääkkeet[[#This Row],[Alin saldo 
1.1.-30.6.2025 (pakkauksia)]])*Lääkkeet[[#This Row],[Kirjanpitoarvo / pakkaus 1.1.2025
(EUR  ALV 0 %)]]</f>
        <v>0</v>
      </c>
      <c r="P572" s="15"/>
      <c r="Q572" s="12"/>
      <c r="R572" s="12"/>
      <c r="S572" s="12"/>
      <c r="T572" s="13"/>
      <c r="U572" s="39">
        <f>MIN(Lääkkeet[[#This Row],[Velvoite 1.7.2025 (pakkauksia)]],Lääkkeet[[#This Row],[Suurimman alitusluvan mukainen velvoite
1.7.-31.12.2025 (pakkauksia)]],Lääkkeet[[#This Row],[Alin saldo 
1.7.-31.12.2025 (pakkauksia)]])*Lääkkeet[[#This Row],[Kirjanpitoarvo / pakkaus 1.7.2025
(EUR  ALV 0 %)]]</f>
        <v>0</v>
      </c>
      <c r="W572" s="49" t="str" cm="1">
        <f t="array" ref="W572">IFERROR(_xlfn.IFS(Lääkkeet[[#This Row],[Sitoutunut pääoma 
1.1.-30.6.2025 (EUR)]]&gt;0,"Täytetyt",Lääkkeet[[#This Row],[Sitoutunut pääoma 
1.7.-31.12.2025 (EUR)]]&gt;0,"Täytetyt"),"")</f>
        <v/>
      </c>
      <c r="X572" s="49"/>
      <c r="Y572" s="5">
        <f>Hakulomake!$B$29</f>
        <v>0</v>
      </c>
    </row>
    <row r="573" spans="1:25" x14ac:dyDescent="0.25">
      <c r="A573" s="6" t="s">
        <v>59</v>
      </c>
      <c r="B573" s="5">
        <f>Hakulomake!$B$17</f>
        <v>0</v>
      </c>
      <c r="C573" s="61">
        <v>4</v>
      </c>
      <c r="D573" s="5" t="s">
        <v>1009</v>
      </c>
      <c r="E573" s="60" t="s">
        <v>1136</v>
      </c>
      <c r="F573" s="5" t="s">
        <v>1011</v>
      </c>
      <c r="G573" s="5" t="s">
        <v>1012</v>
      </c>
      <c r="H573" s="5" t="s">
        <v>93</v>
      </c>
      <c r="I573" s="5" t="s">
        <v>65</v>
      </c>
      <c r="J573" s="61">
        <v>100</v>
      </c>
      <c r="N573" s="13"/>
      <c r="O573" s="39">
        <f>MIN(Lääkkeet[[#This Row],[Velvoite 1.1.2025 (pakkauksia)]],Lääkkeet[[#This Row],[Suurimman alitusluvan mukainen velvoite 
1.1.-30.6.2025 (pakkauksia)]],Lääkkeet[[#This Row],[Alin saldo 
1.1.-30.6.2025 (pakkauksia)]])*Lääkkeet[[#This Row],[Kirjanpitoarvo / pakkaus 1.1.2025
(EUR  ALV 0 %)]]</f>
        <v>0</v>
      </c>
      <c r="P573" s="15"/>
      <c r="Q573" s="12"/>
      <c r="R573" s="12"/>
      <c r="S573" s="12"/>
      <c r="T573" s="13"/>
      <c r="U573" s="39">
        <f>MIN(Lääkkeet[[#This Row],[Velvoite 1.7.2025 (pakkauksia)]],Lääkkeet[[#This Row],[Suurimman alitusluvan mukainen velvoite
1.7.-31.12.2025 (pakkauksia)]],Lääkkeet[[#This Row],[Alin saldo 
1.7.-31.12.2025 (pakkauksia)]])*Lääkkeet[[#This Row],[Kirjanpitoarvo / pakkaus 1.7.2025
(EUR  ALV 0 %)]]</f>
        <v>0</v>
      </c>
      <c r="W573" s="49" t="str" cm="1">
        <f t="array" ref="W573">IFERROR(_xlfn.IFS(Lääkkeet[[#This Row],[Sitoutunut pääoma 
1.1.-30.6.2025 (EUR)]]&gt;0,"Täytetyt",Lääkkeet[[#This Row],[Sitoutunut pääoma 
1.7.-31.12.2025 (EUR)]]&gt;0,"Täytetyt"),"")</f>
        <v/>
      </c>
      <c r="X573" s="49"/>
      <c r="Y573" s="5">
        <f>Hakulomake!$B$29</f>
        <v>0</v>
      </c>
    </row>
    <row r="574" spans="1:25" x14ac:dyDescent="0.25">
      <c r="A574" s="6" t="s">
        <v>59</v>
      </c>
      <c r="B574" s="5">
        <f>Hakulomake!$B$17</f>
        <v>0</v>
      </c>
      <c r="C574" s="61">
        <v>4</v>
      </c>
      <c r="D574" s="5" t="s">
        <v>1107</v>
      </c>
      <c r="E574" s="60" t="s">
        <v>1137</v>
      </c>
      <c r="F574" s="5" t="s">
        <v>1109</v>
      </c>
      <c r="G574" s="5" t="s">
        <v>2723</v>
      </c>
      <c r="H574" s="5" t="s">
        <v>1100</v>
      </c>
      <c r="I574" s="5" t="s">
        <v>1004</v>
      </c>
      <c r="J574" s="61" t="s">
        <v>1138</v>
      </c>
      <c r="N574" s="13"/>
      <c r="O574" s="39">
        <f>MIN(Lääkkeet[[#This Row],[Velvoite 1.1.2025 (pakkauksia)]],Lääkkeet[[#This Row],[Suurimman alitusluvan mukainen velvoite 
1.1.-30.6.2025 (pakkauksia)]],Lääkkeet[[#This Row],[Alin saldo 
1.1.-30.6.2025 (pakkauksia)]])*Lääkkeet[[#This Row],[Kirjanpitoarvo / pakkaus 1.1.2025
(EUR  ALV 0 %)]]</f>
        <v>0</v>
      </c>
      <c r="P574" s="15"/>
      <c r="Q574" s="12"/>
      <c r="R574" s="12"/>
      <c r="S574" s="12"/>
      <c r="T574" s="13"/>
      <c r="U574" s="39">
        <f>MIN(Lääkkeet[[#This Row],[Velvoite 1.7.2025 (pakkauksia)]],Lääkkeet[[#This Row],[Suurimman alitusluvan mukainen velvoite
1.7.-31.12.2025 (pakkauksia)]],Lääkkeet[[#This Row],[Alin saldo 
1.7.-31.12.2025 (pakkauksia)]])*Lääkkeet[[#This Row],[Kirjanpitoarvo / pakkaus 1.7.2025
(EUR  ALV 0 %)]]</f>
        <v>0</v>
      </c>
      <c r="W574" s="49" t="str" cm="1">
        <f t="array" ref="W574">IFERROR(_xlfn.IFS(Lääkkeet[[#This Row],[Sitoutunut pääoma 
1.1.-30.6.2025 (EUR)]]&gt;0,"Täytetyt",Lääkkeet[[#This Row],[Sitoutunut pääoma 
1.7.-31.12.2025 (EUR)]]&gt;0,"Täytetyt"),"")</f>
        <v/>
      </c>
      <c r="X574" s="49"/>
      <c r="Y574" s="5">
        <f>Hakulomake!$B$29</f>
        <v>0</v>
      </c>
    </row>
    <row r="575" spans="1:25" x14ac:dyDescent="0.25">
      <c r="A575" s="6" t="s">
        <v>59</v>
      </c>
      <c r="B575" s="5">
        <f>Hakulomake!$B$17</f>
        <v>0</v>
      </c>
      <c r="C575" s="61">
        <v>4</v>
      </c>
      <c r="D575" s="5" t="s">
        <v>1047</v>
      </c>
      <c r="E575" s="60" t="s">
        <v>1139</v>
      </c>
      <c r="F575" s="5" t="s">
        <v>1049</v>
      </c>
      <c r="G575" s="5" t="s">
        <v>1050</v>
      </c>
      <c r="H575" s="5" t="s">
        <v>1140</v>
      </c>
      <c r="I575" s="5" t="s">
        <v>133</v>
      </c>
      <c r="J575" s="61">
        <v>100</v>
      </c>
      <c r="N575" s="13"/>
      <c r="O575" s="39">
        <f>MIN(Lääkkeet[[#This Row],[Velvoite 1.1.2025 (pakkauksia)]],Lääkkeet[[#This Row],[Suurimman alitusluvan mukainen velvoite 
1.1.-30.6.2025 (pakkauksia)]],Lääkkeet[[#This Row],[Alin saldo 
1.1.-30.6.2025 (pakkauksia)]])*Lääkkeet[[#This Row],[Kirjanpitoarvo / pakkaus 1.1.2025
(EUR  ALV 0 %)]]</f>
        <v>0</v>
      </c>
      <c r="P575" s="15"/>
      <c r="Q575" s="12"/>
      <c r="R575" s="12"/>
      <c r="S575" s="12"/>
      <c r="T575" s="13"/>
      <c r="U575" s="39">
        <f>MIN(Lääkkeet[[#This Row],[Velvoite 1.7.2025 (pakkauksia)]],Lääkkeet[[#This Row],[Suurimman alitusluvan mukainen velvoite
1.7.-31.12.2025 (pakkauksia)]],Lääkkeet[[#This Row],[Alin saldo 
1.7.-31.12.2025 (pakkauksia)]])*Lääkkeet[[#This Row],[Kirjanpitoarvo / pakkaus 1.7.2025
(EUR  ALV 0 %)]]</f>
        <v>0</v>
      </c>
      <c r="W575" s="49" t="str" cm="1">
        <f t="array" ref="W575">IFERROR(_xlfn.IFS(Lääkkeet[[#This Row],[Sitoutunut pääoma 
1.1.-30.6.2025 (EUR)]]&gt;0,"Täytetyt",Lääkkeet[[#This Row],[Sitoutunut pääoma 
1.7.-31.12.2025 (EUR)]]&gt;0,"Täytetyt"),"")</f>
        <v/>
      </c>
      <c r="X575" s="49"/>
      <c r="Y575" s="5">
        <f>Hakulomake!$B$29</f>
        <v>0</v>
      </c>
    </row>
    <row r="576" spans="1:25" x14ac:dyDescent="0.25">
      <c r="A576" s="6" t="s">
        <v>59</v>
      </c>
      <c r="B576" s="5">
        <f>Hakulomake!$B$17</f>
        <v>0</v>
      </c>
      <c r="C576" s="61">
        <v>4</v>
      </c>
      <c r="D576" s="5" t="s">
        <v>1037</v>
      </c>
      <c r="E576" s="60" t="s">
        <v>1141</v>
      </c>
      <c r="F576" s="5" t="s">
        <v>1039</v>
      </c>
      <c r="G576" s="5" t="s">
        <v>1102</v>
      </c>
      <c r="H576" s="5" t="s">
        <v>93</v>
      </c>
      <c r="I576" s="5" t="s">
        <v>157</v>
      </c>
      <c r="J576" s="61" t="s">
        <v>1142</v>
      </c>
      <c r="N576" s="13"/>
      <c r="O576" s="39">
        <f>MIN(Lääkkeet[[#This Row],[Velvoite 1.1.2025 (pakkauksia)]],Lääkkeet[[#This Row],[Suurimman alitusluvan mukainen velvoite 
1.1.-30.6.2025 (pakkauksia)]],Lääkkeet[[#This Row],[Alin saldo 
1.1.-30.6.2025 (pakkauksia)]])*Lääkkeet[[#This Row],[Kirjanpitoarvo / pakkaus 1.1.2025
(EUR  ALV 0 %)]]</f>
        <v>0</v>
      </c>
      <c r="P576" s="15"/>
      <c r="Q576" s="12"/>
      <c r="R576" s="12"/>
      <c r="S576" s="12"/>
      <c r="T576" s="13"/>
      <c r="U576" s="39">
        <f>MIN(Lääkkeet[[#This Row],[Velvoite 1.7.2025 (pakkauksia)]],Lääkkeet[[#This Row],[Suurimman alitusluvan mukainen velvoite
1.7.-31.12.2025 (pakkauksia)]],Lääkkeet[[#This Row],[Alin saldo 
1.7.-31.12.2025 (pakkauksia)]])*Lääkkeet[[#This Row],[Kirjanpitoarvo / pakkaus 1.7.2025
(EUR  ALV 0 %)]]</f>
        <v>0</v>
      </c>
      <c r="W576" s="49" t="str" cm="1">
        <f t="array" ref="W576">IFERROR(_xlfn.IFS(Lääkkeet[[#This Row],[Sitoutunut pääoma 
1.1.-30.6.2025 (EUR)]]&gt;0,"Täytetyt",Lääkkeet[[#This Row],[Sitoutunut pääoma 
1.7.-31.12.2025 (EUR)]]&gt;0,"Täytetyt"),"")</f>
        <v/>
      </c>
      <c r="X576" s="49"/>
      <c r="Y576" s="5">
        <f>Hakulomake!$B$29</f>
        <v>0</v>
      </c>
    </row>
    <row r="577" spans="1:25" x14ac:dyDescent="0.25">
      <c r="A577" s="6" t="s">
        <v>59</v>
      </c>
      <c r="B577" s="5">
        <f>Hakulomake!$B$17</f>
        <v>0</v>
      </c>
      <c r="C577" s="61">
        <v>4</v>
      </c>
      <c r="D577" s="5" t="s">
        <v>1009</v>
      </c>
      <c r="E577" s="60" t="s">
        <v>1143</v>
      </c>
      <c r="F577" s="5" t="s">
        <v>1011</v>
      </c>
      <c r="G577" s="5" t="s">
        <v>1046</v>
      </c>
      <c r="H577" s="5" t="s">
        <v>280</v>
      </c>
      <c r="I577" s="5" t="s">
        <v>65</v>
      </c>
      <c r="J577" s="61">
        <v>100</v>
      </c>
      <c r="N577" s="13"/>
      <c r="O577" s="39">
        <f>MIN(Lääkkeet[[#This Row],[Velvoite 1.1.2025 (pakkauksia)]],Lääkkeet[[#This Row],[Suurimman alitusluvan mukainen velvoite 
1.1.-30.6.2025 (pakkauksia)]],Lääkkeet[[#This Row],[Alin saldo 
1.1.-30.6.2025 (pakkauksia)]])*Lääkkeet[[#This Row],[Kirjanpitoarvo / pakkaus 1.1.2025
(EUR  ALV 0 %)]]</f>
        <v>0</v>
      </c>
      <c r="P577" s="15"/>
      <c r="Q577" s="12"/>
      <c r="R577" s="12"/>
      <c r="S577" s="12"/>
      <c r="T577" s="13"/>
      <c r="U577" s="39">
        <f>MIN(Lääkkeet[[#This Row],[Velvoite 1.7.2025 (pakkauksia)]],Lääkkeet[[#This Row],[Suurimman alitusluvan mukainen velvoite
1.7.-31.12.2025 (pakkauksia)]],Lääkkeet[[#This Row],[Alin saldo 
1.7.-31.12.2025 (pakkauksia)]])*Lääkkeet[[#This Row],[Kirjanpitoarvo / pakkaus 1.7.2025
(EUR  ALV 0 %)]]</f>
        <v>0</v>
      </c>
      <c r="W577" s="49" t="str" cm="1">
        <f t="array" ref="W577">IFERROR(_xlfn.IFS(Lääkkeet[[#This Row],[Sitoutunut pääoma 
1.1.-30.6.2025 (EUR)]]&gt;0,"Täytetyt",Lääkkeet[[#This Row],[Sitoutunut pääoma 
1.7.-31.12.2025 (EUR)]]&gt;0,"Täytetyt"),"")</f>
        <v/>
      </c>
      <c r="X577" s="49"/>
      <c r="Y577" s="5">
        <f>Hakulomake!$B$29</f>
        <v>0</v>
      </c>
    </row>
    <row r="578" spans="1:25" x14ac:dyDescent="0.25">
      <c r="A578" s="6" t="s">
        <v>59</v>
      </c>
      <c r="B578" s="5">
        <f>Hakulomake!$B$17</f>
        <v>0</v>
      </c>
      <c r="C578" s="61">
        <v>4</v>
      </c>
      <c r="D578" s="5" t="s">
        <v>1047</v>
      </c>
      <c r="E578" s="60" t="s">
        <v>1144</v>
      </c>
      <c r="F578" s="5" t="s">
        <v>1049</v>
      </c>
      <c r="G578" s="5" t="s">
        <v>1050</v>
      </c>
      <c r="H578" s="5" t="s">
        <v>1145</v>
      </c>
      <c r="I578" s="5" t="s">
        <v>133</v>
      </c>
      <c r="J578" s="61">
        <v>100</v>
      </c>
      <c r="N578" s="13"/>
      <c r="O578" s="39">
        <f>MIN(Lääkkeet[[#This Row],[Velvoite 1.1.2025 (pakkauksia)]],Lääkkeet[[#This Row],[Suurimman alitusluvan mukainen velvoite 
1.1.-30.6.2025 (pakkauksia)]],Lääkkeet[[#This Row],[Alin saldo 
1.1.-30.6.2025 (pakkauksia)]])*Lääkkeet[[#This Row],[Kirjanpitoarvo / pakkaus 1.1.2025
(EUR  ALV 0 %)]]</f>
        <v>0</v>
      </c>
      <c r="P578" s="15"/>
      <c r="Q578" s="12"/>
      <c r="R578" s="12"/>
      <c r="S578" s="12"/>
      <c r="T578" s="13"/>
      <c r="U578" s="39">
        <f>MIN(Lääkkeet[[#This Row],[Velvoite 1.7.2025 (pakkauksia)]],Lääkkeet[[#This Row],[Suurimman alitusluvan mukainen velvoite
1.7.-31.12.2025 (pakkauksia)]],Lääkkeet[[#This Row],[Alin saldo 
1.7.-31.12.2025 (pakkauksia)]])*Lääkkeet[[#This Row],[Kirjanpitoarvo / pakkaus 1.7.2025
(EUR  ALV 0 %)]]</f>
        <v>0</v>
      </c>
      <c r="W578" s="49" t="str" cm="1">
        <f t="array" ref="W578">IFERROR(_xlfn.IFS(Lääkkeet[[#This Row],[Sitoutunut pääoma 
1.1.-30.6.2025 (EUR)]]&gt;0,"Täytetyt",Lääkkeet[[#This Row],[Sitoutunut pääoma 
1.7.-31.12.2025 (EUR)]]&gt;0,"Täytetyt"),"")</f>
        <v/>
      </c>
      <c r="X578" s="49"/>
      <c r="Y578" s="5">
        <f>Hakulomake!$B$29</f>
        <v>0</v>
      </c>
    </row>
    <row r="579" spans="1:25" x14ac:dyDescent="0.25">
      <c r="A579" s="6" t="s">
        <v>59</v>
      </c>
      <c r="B579" s="5">
        <f>Hakulomake!$B$17</f>
        <v>0</v>
      </c>
      <c r="C579" s="61">
        <v>4</v>
      </c>
      <c r="D579" s="5" t="s">
        <v>1009</v>
      </c>
      <c r="E579" s="60" t="s">
        <v>1146</v>
      </c>
      <c r="F579" s="5" t="s">
        <v>1011</v>
      </c>
      <c r="G579" s="5" t="s">
        <v>1147</v>
      </c>
      <c r="H579" s="5" t="s">
        <v>93</v>
      </c>
      <c r="I579" s="5" t="s">
        <v>65</v>
      </c>
      <c r="J579" s="61">
        <v>100</v>
      </c>
      <c r="N579" s="13"/>
      <c r="O579" s="39">
        <f>MIN(Lääkkeet[[#This Row],[Velvoite 1.1.2025 (pakkauksia)]],Lääkkeet[[#This Row],[Suurimman alitusluvan mukainen velvoite 
1.1.-30.6.2025 (pakkauksia)]],Lääkkeet[[#This Row],[Alin saldo 
1.1.-30.6.2025 (pakkauksia)]])*Lääkkeet[[#This Row],[Kirjanpitoarvo / pakkaus 1.1.2025
(EUR  ALV 0 %)]]</f>
        <v>0</v>
      </c>
      <c r="P579" s="15"/>
      <c r="Q579" s="12"/>
      <c r="R579" s="12"/>
      <c r="S579" s="12"/>
      <c r="T579" s="13"/>
      <c r="U579" s="39">
        <f>MIN(Lääkkeet[[#This Row],[Velvoite 1.7.2025 (pakkauksia)]],Lääkkeet[[#This Row],[Suurimman alitusluvan mukainen velvoite
1.7.-31.12.2025 (pakkauksia)]],Lääkkeet[[#This Row],[Alin saldo 
1.7.-31.12.2025 (pakkauksia)]])*Lääkkeet[[#This Row],[Kirjanpitoarvo / pakkaus 1.7.2025
(EUR  ALV 0 %)]]</f>
        <v>0</v>
      </c>
      <c r="W579" s="49" t="str" cm="1">
        <f t="array" ref="W579">IFERROR(_xlfn.IFS(Lääkkeet[[#This Row],[Sitoutunut pääoma 
1.1.-30.6.2025 (EUR)]]&gt;0,"Täytetyt",Lääkkeet[[#This Row],[Sitoutunut pääoma 
1.7.-31.12.2025 (EUR)]]&gt;0,"Täytetyt"),"")</f>
        <v/>
      </c>
      <c r="X579" s="49"/>
      <c r="Y579" s="5">
        <f>Hakulomake!$B$29</f>
        <v>0</v>
      </c>
    </row>
    <row r="580" spans="1:25" x14ac:dyDescent="0.25">
      <c r="A580" s="6" t="s">
        <v>59</v>
      </c>
      <c r="B580" s="5">
        <f>Hakulomake!$B$17</f>
        <v>0</v>
      </c>
      <c r="C580" s="61">
        <v>4</v>
      </c>
      <c r="D580" s="5" t="s">
        <v>1047</v>
      </c>
      <c r="E580" s="60" t="s">
        <v>1148</v>
      </c>
      <c r="F580" s="5" t="s">
        <v>1049</v>
      </c>
      <c r="G580" s="5" t="s">
        <v>1050</v>
      </c>
      <c r="H580" s="5" t="s">
        <v>1149</v>
      </c>
      <c r="I580" s="5" t="s">
        <v>133</v>
      </c>
      <c r="J580" s="61">
        <v>100</v>
      </c>
      <c r="N580" s="13"/>
      <c r="O580" s="39">
        <f>MIN(Lääkkeet[[#This Row],[Velvoite 1.1.2025 (pakkauksia)]],Lääkkeet[[#This Row],[Suurimman alitusluvan mukainen velvoite 
1.1.-30.6.2025 (pakkauksia)]],Lääkkeet[[#This Row],[Alin saldo 
1.1.-30.6.2025 (pakkauksia)]])*Lääkkeet[[#This Row],[Kirjanpitoarvo / pakkaus 1.1.2025
(EUR  ALV 0 %)]]</f>
        <v>0</v>
      </c>
      <c r="P580" s="15"/>
      <c r="Q580" s="12"/>
      <c r="R580" s="12"/>
      <c r="S580" s="12"/>
      <c r="T580" s="13"/>
      <c r="U580" s="39">
        <f>MIN(Lääkkeet[[#This Row],[Velvoite 1.7.2025 (pakkauksia)]],Lääkkeet[[#This Row],[Suurimman alitusluvan mukainen velvoite
1.7.-31.12.2025 (pakkauksia)]],Lääkkeet[[#This Row],[Alin saldo 
1.7.-31.12.2025 (pakkauksia)]])*Lääkkeet[[#This Row],[Kirjanpitoarvo / pakkaus 1.7.2025
(EUR  ALV 0 %)]]</f>
        <v>0</v>
      </c>
      <c r="W580" s="49" t="str" cm="1">
        <f t="array" ref="W580">IFERROR(_xlfn.IFS(Lääkkeet[[#This Row],[Sitoutunut pääoma 
1.1.-30.6.2025 (EUR)]]&gt;0,"Täytetyt",Lääkkeet[[#This Row],[Sitoutunut pääoma 
1.7.-31.12.2025 (EUR)]]&gt;0,"Täytetyt"),"")</f>
        <v/>
      </c>
      <c r="X580" s="49"/>
      <c r="Y580" s="5">
        <f>Hakulomake!$B$29</f>
        <v>0</v>
      </c>
    </row>
    <row r="581" spans="1:25" x14ac:dyDescent="0.25">
      <c r="A581" s="6" t="s">
        <v>59</v>
      </c>
      <c r="B581" s="5">
        <f>Hakulomake!$B$17</f>
        <v>0</v>
      </c>
      <c r="C581" s="61">
        <v>4</v>
      </c>
      <c r="D581" s="5" t="s">
        <v>999</v>
      </c>
      <c r="E581" s="60" t="s">
        <v>1150</v>
      </c>
      <c r="F581" s="5" t="s">
        <v>1001</v>
      </c>
      <c r="G581" s="5" t="s">
        <v>1151</v>
      </c>
      <c r="H581" s="5" t="s">
        <v>1003</v>
      </c>
      <c r="I581" s="5" t="s">
        <v>1004</v>
      </c>
      <c r="J581" s="61" t="s">
        <v>1005</v>
      </c>
      <c r="N581" s="13"/>
      <c r="O581" s="39">
        <f>MIN(Lääkkeet[[#This Row],[Velvoite 1.1.2025 (pakkauksia)]],Lääkkeet[[#This Row],[Suurimman alitusluvan mukainen velvoite 
1.1.-30.6.2025 (pakkauksia)]],Lääkkeet[[#This Row],[Alin saldo 
1.1.-30.6.2025 (pakkauksia)]])*Lääkkeet[[#This Row],[Kirjanpitoarvo / pakkaus 1.1.2025
(EUR  ALV 0 %)]]</f>
        <v>0</v>
      </c>
      <c r="P581" s="15"/>
      <c r="Q581" s="12"/>
      <c r="R581" s="12"/>
      <c r="S581" s="12"/>
      <c r="T581" s="13"/>
      <c r="U581" s="39">
        <f>MIN(Lääkkeet[[#This Row],[Velvoite 1.7.2025 (pakkauksia)]],Lääkkeet[[#This Row],[Suurimman alitusluvan mukainen velvoite
1.7.-31.12.2025 (pakkauksia)]],Lääkkeet[[#This Row],[Alin saldo 
1.7.-31.12.2025 (pakkauksia)]])*Lääkkeet[[#This Row],[Kirjanpitoarvo / pakkaus 1.7.2025
(EUR  ALV 0 %)]]</f>
        <v>0</v>
      </c>
      <c r="W581" s="49" t="str" cm="1">
        <f t="array" ref="W581">IFERROR(_xlfn.IFS(Lääkkeet[[#This Row],[Sitoutunut pääoma 
1.1.-30.6.2025 (EUR)]]&gt;0,"Täytetyt",Lääkkeet[[#This Row],[Sitoutunut pääoma 
1.7.-31.12.2025 (EUR)]]&gt;0,"Täytetyt"),"")</f>
        <v/>
      </c>
      <c r="X581" s="49"/>
      <c r="Y581" s="5">
        <f>Hakulomake!$B$29</f>
        <v>0</v>
      </c>
    </row>
    <row r="582" spans="1:25" x14ac:dyDescent="0.25">
      <c r="A582" s="6" t="s">
        <v>59</v>
      </c>
      <c r="B582" s="5">
        <f>Hakulomake!$B$17</f>
        <v>0</v>
      </c>
      <c r="C582" s="61">
        <v>4</v>
      </c>
      <c r="D582" s="5" t="s">
        <v>1009</v>
      </c>
      <c r="E582" s="60" t="s">
        <v>1152</v>
      </c>
      <c r="F582" s="5" t="s">
        <v>1011</v>
      </c>
      <c r="G582" s="5" t="s">
        <v>1046</v>
      </c>
      <c r="H582" s="5" t="s">
        <v>1058</v>
      </c>
      <c r="I582" s="5" t="s">
        <v>65</v>
      </c>
      <c r="J582" s="61">
        <v>100</v>
      </c>
      <c r="N582" s="13"/>
      <c r="O582" s="39">
        <f>MIN(Lääkkeet[[#This Row],[Velvoite 1.1.2025 (pakkauksia)]],Lääkkeet[[#This Row],[Suurimman alitusluvan mukainen velvoite 
1.1.-30.6.2025 (pakkauksia)]],Lääkkeet[[#This Row],[Alin saldo 
1.1.-30.6.2025 (pakkauksia)]])*Lääkkeet[[#This Row],[Kirjanpitoarvo / pakkaus 1.1.2025
(EUR  ALV 0 %)]]</f>
        <v>0</v>
      </c>
      <c r="P582" s="15"/>
      <c r="Q582" s="12"/>
      <c r="R582" s="12"/>
      <c r="S582" s="12"/>
      <c r="T582" s="13"/>
      <c r="U582" s="39">
        <f>MIN(Lääkkeet[[#This Row],[Velvoite 1.7.2025 (pakkauksia)]],Lääkkeet[[#This Row],[Suurimman alitusluvan mukainen velvoite
1.7.-31.12.2025 (pakkauksia)]],Lääkkeet[[#This Row],[Alin saldo 
1.7.-31.12.2025 (pakkauksia)]])*Lääkkeet[[#This Row],[Kirjanpitoarvo / pakkaus 1.7.2025
(EUR  ALV 0 %)]]</f>
        <v>0</v>
      </c>
      <c r="W582" s="49" t="str" cm="1">
        <f t="array" ref="W582">IFERROR(_xlfn.IFS(Lääkkeet[[#This Row],[Sitoutunut pääoma 
1.1.-30.6.2025 (EUR)]]&gt;0,"Täytetyt",Lääkkeet[[#This Row],[Sitoutunut pääoma 
1.7.-31.12.2025 (EUR)]]&gt;0,"Täytetyt"),"")</f>
        <v/>
      </c>
      <c r="X582" s="49"/>
      <c r="Y582" s="5">
        <f>Hakulomake!$B$29</f>
        <v>0</v>
      </c>
    </row>
    <row r="583" spans="1:25" x14ac:dyDescent="0.25">
      <c r="A583" s="6" t="s">
        <v>59</v>
      </c>
      <c r="B583" s="5">
        <f>Hakulomake!$B$17</f>
        <v>0</v>
      </c>
      <c r="C583" s="61">
        <v>4</v>
      </c>
      <c r="D583" s="5" t="s">
        <v>1037</v>
      </c>
      <c r="E583" s="60" t="s">
        <v>1153</v>
      </c>
      <c r="F583" s="5" t="s">
        <v>1039</v>
      </c>
      <c r="G583" s="5" t="s">
        <v>1102</v>
      </c>
      <c r="H583" s="5" t="s">
        <v>93</v>
      </c>
      <c r="I583" s="5" t="s">
        <v>157</v>
      </c>
      <c r="J583" s="61" t="s">
        <v>1142</v>
      </c>
      <c r="N583" s="13"/>
      <c r="O583" s="39">
        <f>MIN(Lääkkeet[[#This Row],[Velvoite 1.1.2025 (pakkauksia)]],Lääkkeet[[#This Row],[Suurimman alitusluvan mukainen velvoite 
1.1.-30.6.2025 (pakkauksia)]],Lääkkeet[[#This Row],[Alin saldo 
1.1.-30.6.2025 (pakkauksia)]])*Lääkkeet[[#This Row],[Kirjanpitoarvo / pakkaus 1.1.2025
(EUR  ALV 0 %)]]</f>
        <v>0</v>
      </c>
      <c r="P583" s="15"/>
      <c r="Q583" s="12"/>
      <c r="R583" s="12"/>
      <c r="S583" s="12"/>
      <c r="T583" s="13"/>
      <c r="U583" s="39">
        <f>MIN(Lääkkeet[[#This Row],[Velvoite 1.7.2025 (pakkauksia)]],Lääkkeet[[#This Row],[Suurimman alitusluvan mukainen velvoite
1.7.-31.12.2025 (pakkauksia)]],Lääkkeet[[#This Row],[Alin saldo 
1.7.-31.12.2025 (pakkauksia)]])*Lääkkeet[[#This Row],[Kirjanpitoarvo / pakkaus 1.7.2025
(EUR  ALV 0 %)]]</f>
        <v>0</v>
      </c>
      <c r="W583" s="49" t="str" cm="1">
        <f t="array" ref="W583">IFERROR(_xlfn.IFS(Lääkkeet[[#This Row],[Sitoutunut pääoma 
1.1.-30.6.2025 (EUR)]]&gt;0,"Täytetyt",Lääkkeet[[#This Row],[Sitoutunut pääoma 
1.7.-31.12.2025 (EUR)]]&gt;0,"Täytetyt"),"")</f>
        <v/>
      </c>
      <c r="X583" s="49"/>
      <c r="Y583" s="5">
        <f>Hakulomake!$B$29</f>
        <v>0</v>
      </c>
    </row>
    <row r="584" spans="1:25" x14ac:dyDescent="0.25">
      <c r="A584" s="6" t="s">
        <v>59</v>
      </c>
      <c r="B584" s="5">
        <f>Hakulomake!$B$17</f>
        <v>0</v>
      </c>
      <c r="C584" s="61">
        <v>4</v>
      </c>
      <c r="D584" s="5" t="s">
        <v>1047</v>
      </c>
      <c r="E584" s="60" t="s">
        <v>1154</v>
      </c>
      <c r="F584" s="5" t="s">
        <v>1049</v>
      </c>
      <c r="G584" s="5" t="s">
        <v>1050</v>
      </c>
      <c r="H584" s="5" t="s">
        <v>1155</v>
      </c>
      <c r="I584" s="5" t="s">
        <v>133</v>
      </c>
      <c r="J584" s="61">
        <v>100</v>
      </c>
      <c r="N584" s="13"/>
      <c r="O584" s="39">
        <f>MIN(Lääkkeet[[#This Row],[Velvoite 1.1.2025 (pakkauksia)]],Lääkkeet[[#This Row],[Suurimman alitusluvan mukainen velvoite 
1.1.-30.6.2025 (pakkauksia)]],Lääkkeet[[#This Row],[Alin saldo 
1.1.-30.6.2025 (pakkauksia)]])*Lääkkeet[[#This Row],[Kirjanpitoarvo / pakkaus 1.1.2025
(EUR  ALV 0 %)]]</f>
        <v>0</v>
      </c>
      <c r="P584" s="15"/>
      <c r="Q584" s="12"/>
      <c r="R584" s="12"/>
      <c r="S584" s="12"/>
      <c r="T584" s="13"/>
      <c r="U584" s="39">
        <f>MIN(Lääkkeet[[#This Row],[Velvoite 1.7.2025 (pakkauksia)]],Lääkkeet[[#This Row],[Suurimman alitusluvan mukainen velvoite
1.7.-31.12.2025 (pakkauksia)]],Lääkkeet[[#This Row],[Alin saldo 
1.7.-31.12.2025 (pakkauksia)]])*Lääkkeet[[#This Row],[Kirjanpitoarvo / pakkaus 1.7.2025
(EUR  ALV 0 %)]]</f>
        <v>0</v>
      </c>
      <c r="W584" s="49" t="str" cm="1">
        <f t="array" ref="W584">IFERROR(_xlfn.IFS(Lääkkeet[[#This Row],[Sitoutunut pääoma 
1.1.-30.6.2025 (EUR)]]&gt;0,"Täytetyt",Lääkkeet[[#This Row],[Sitoutunut pääoma 
1.7.-31.12.2025 (EUR)]]&gt;0,"Täytetyt"),"")</f>
        <v/>
      </c>
      <c r="X584" s="49"/>
      <c r="Y584" s="5">
        <f>Hakulomake!$B$29</f>
        <v>0</v>
      </c>
    </row>
    <row r="585" spans="1:25" x14ac:dyDescent="0.25">
      <c r="A585" s="6" t="s">
        <v>59</v>
      </c>
      <c r="B585" s="5">
        <f>Hakulomake!$B$17</f>
        <v>0</v>
      </c>
      <c r="C585" s="61">
        <v>4</v>
      </c>
      <c r="D585" s="5" t="s">
        <v>1070</v>
      </c>
      <c r="E585" s="60" t="s">
        <v>1156</v>
      </c>
      <c r="F585" s="5" t="s">
        <v>1072</v>
      </c>
      <c r="G585" s="5" t="s">
        <v>1157</v>
      </c>
      <c r="H585" s="5" t="s">
        <v>1003</v>
      </c>
      <c r="I585" s="5" t="s">
        <v>1004</v>
      </c>
      <c r="J585" s="61" t="s">
        <v>1005</v>
      </c>
      <c r="N585" s="13"/>
      <c r="O585" s="39">
        <f>MIN(Lääkkeet[[#This Row],[Velvoite 1.1.2025 (pakkauksia)]],Lääkkeet[[#This Row],[Suurimman alitusluvan mukainen velvoite 
1.1.-30.6.2025 (pakkauksia)]],Lääkkeet[[#This Row],[Alin saldo 
1.1.-30.6.2025 (pakkauksia)]])*Lääkkeet[[#This Row],[Kirjanpitoarvo / pakkaus 1.1.2025
(EUR  ALV 0 %)]]</f>
        <v>0</v>
      </c>
      <c r="P585" s="15"/>
      <c r="Q585" s="12"/>
      <c r="R585" s="12"/>
      <c r="S585" s="12"/>
      <c r="T585" s="13"/>
      <c r="U585" s="39">
        <f>MIN(Lääkkeet[[#This Row],[Velvoite 1.7.2025 (pakkauksia)]],Lääkkeet[[#This Row],[Suurimman alitusluvan mukainen velvoite
1.7.-31.12.2025 (pakkauksia)]],Lääkkeet[[#This Row],[Alin saldo 
1.7.-31.12.2025 (pakkauksia)]])*Lääkkeet[[#This Row],[Kirjanpitoarvo / pakkaus 1.7.2025
(EUR  ALV 0 %)]]</f>
        <v>0</v>
      </c>
      <c r="W585" s="49" t="str" cm="1">
        <f t="array" ref="W585">IFERROR(_xlfn.IFS(Lääkkeet[[#This Row],[Sitoutunut pääoma 
1.1.-30.6.2025 (EUR)]]&gt;0,"Täytetyt",Lääkkeet[[#This Row],[Sitoutunut pääoma 
1.7.-31.12.2025 (EUR)]]&gt;0,"Täytetyt"),"")</f>
        <v/>
      </c>
      <c r="X585" s="49"/>
      <c r="Y585" s="5">
        <f>Hakulomake!$B$29</f>
        <v>0</v>
      </c>
    </row>
    <row r="586" spans="1:25" x14ac:dyDescent="0.25">
      <c r="A586" s="6" t="s">
        <v>59</v>
      </c>
      <c r="B586" s="5">
        <f>Hakulomake!$B$17</f>
        <v>0</v>
      </c>
      <c r="C586" s="61">
        <v>4</v>
      </c>
      <c r="D586" s="5" t="s">
        <v>1009</v>
      </c>
      <c r="E586" s="60" t="s">
        <v>1158</v>
      </c>
      <c r="F586" s="5" t="s">
        <v>1011</v>
      </c>
      <c r="G586" s="5" t="s">
        <v>1087</v>
      </c>
      <c r="H586" s="5" t="s">
        <v>104</v>
      </c>
      <c r="I586" s="5" t="s">
        <v>806</v>
      </c>
      <c r="J586" s="61">
        <v>100</v>
      </c>
      <c r="N586" s="13"/>
      <c r="O586" s="39">
        <f>MIN(Lääkkeet[[#This Row],[Velvoite 1.1.2025 (pakkauksia)]],Lääkkeet[[#This Row],[Suurimman alitusluvan mukainen velvoite 
1.1.-30.6.2025 (pakkauksia)]],Lääkkeet[[#This Row],[Alin saldo 
1.1.-30.6.2025 (pakkauksia)]])*Lääkkeet[[#This Row],[Kirjanpitoarvo / pakkaus 1.1.2025
(EUR  ALV 0 %)]]</f>
        <v>0</v>
      </c>
      <c r="P586" s="15"/>
      <c r="Q586" s="12"/>
      <c r="R586" s="12"/>
      <c r="S586" s="12"/>
      <c r="T586" s="13"/>
      <c r="U586" s="39">
        <f>MIN(Lääkkeet[[#This Row],[Velvoite 1.7.2025 (pakkauksia)]],Lääkkeet[[#This Row],[Suurimman alitusluvan mukainen velvoite
1.7.-31.12.2025 (pakkauksia)]],Lääkkeet[[#This Row],[Alin saldo 
1.7.-31.12.2025 (pakkauksia)]])*Lääkkeet[[#This Row],[Kirjanpitoarvo / pakkaus 1.7.2025
(EUR  ALV 0 %)]]</f>
        <v>0</v>
      </c>
      <c r="W586" s="49" t="str" cm="1">
        <f t="array" ref="W586">IFERROR(_xlfn.IFS(Lääkkeet[[#This Row],[Sitoutunut pääoma 
1.1.-30.6.2025 (EUR)]]&gt;0,"Täytetyt",Lääkkeet[[#This Row],[Sitoutunut pääoma 
1.7.-31.12.2025 (EUR)]]&gt;0,"Täytetyt"),"")</f>
        <v/>
      </c>
      <c r="X586" s="49"/>
      <c r="Y586" s="5">
        <f>Hakulomake!$B$29</f>
        <v>0</v>
      </c>
    </row>
    <row r="587" spans="1:25" x14ac:dyDescent="0.25">
      <c r="A587" s="6" t="s">
        <v>59</v>
      </c>
      <c r="B587" s="5">
        <f>Hakulomake!$B$17</f>
        <v>0</v>
      </c>
      <c r="C587" s="61">
        <v>4</v>
      </c>
      <c r="D587" s="5" t="s">
        <v>1070</v>
      </c>
      <c r="E587" s="60" t="s">
        <v>1159</v>
      </c>
      <c r="F587" s="5" t="s">
        <v>1072</v>
      </c>
      <c r="G587" s="5" t="s">
        <v>1157</v>
      </c>
      <c r="H587" s="5" t="s">
        <v>1003</v>
      </c>
      <c r="I587" s="5" t="s">
        <v>1004</v>
      </c>
      <c r="J587" s="61" t="s">
        <v>1160</v>
      </c>
      <c r="N587" s="13"/>
      <c r="O587" s="39">
        <f>MIN(Lääkkeet[[#This Row],[Velvoite 1.1.2025 (pakkauksia)]],Lääkkeet[[#This Row],[Suurimman alitusluvan mukainen velvoite 
1.1.-30.6.2025 (pakkauksia)]],Lääkkeet[[#This Row],[Alin saldo 
1.1.-30.6.2025 (pakkauksia)]])*Lääkkeet[[#This Row],[Kirjanpitoarvo / pakkaus 1.1.2025
(EUR  ALV 0 %)]]</f>
        <v>0</v>
      </c>
      <c r="P587" s="15"/>
      <c r="Q587" s="12"/>
      <c r="R587" s="12"/>
      <c r="S587" s="12"/>
      <c r="T587" s="13"/>
      <c r="U587" s="39">
        <f>MIN(Lääkkeet[[#This Row],[Velvoite 1.7.2025 (pakkauksia)]],Lääkkeet[[#This Row],[Suurimman alitusluvan mukainen velvoite
1.7.-31.12.2025 (pakkauksia)]],Lääkkeet[[#This Row],[Alin saldo 
1.7.-31.12.2025 (pakkauksia)]])*Lääkkeet[[#This Row],[Kirjanpitoarvo / pakkaus 1.7.2025
(EUR  ALV 0 %)]]</f>
        <v>0</v>
      </c>
      <c r="W587" s="49" t="str" cm="1">
        <f t="array" ref="W587">IFERROR(_xlfn.IFS(Lääkkeet[[#This Row],[Sitoutunut pääoma 
1.1.-30.6.2025 (EUR)]]&gt;0,"Täytetyt",Lääkkeet[[#This Row],[Sitoutunut pääoma 
1.7.-31.12.2025 (EUR)]]&gt;0,"Täytetyt"),"")</f>
        <v/>
      </c>
      <c r="X587" s="49"/>
      <c r="Y587" s="5">
        <f>Hakulomake!$B$29</f>
        <v>0</v>
      </c>
    </row>
    <row r="588" spans="1:25" x14ac:dyDescent="0.25">
      <c r="A588" s="6" t="s">
        <v>59</v>
      </c>
      <c r="B588" s="5">
        <f>Hakulomake!$B$17</f>
        <v>0</v>
      </c>
      <c r="C588" s="61">
        <v>4</v>
      </c>
      <c r="D588" s="5" t="s">
        <v>1037</v>
      </c>
      <c r="E588" s="60" t="s">
        <v>1161</v>
      </c>
      <c r="F588" s="5" t="s">
        <v>1039</v>
      </c>
      <c r="G588" s="5" t="s">
        <v>1091</v>
      </c>
      <c r="H588" s="5" t="s">
        <v>1162</v>
      </c>
      <c r="I588" s="5" t="s">
        <v>133</v>
      </c>
      <c r="J588" s="61">
        <v>50</v>
      </c>
      <c r="N588" s="13"/>
      <c r="O588" s="39">
        <f>MIN(Lääkkeet[[#This Row],[Velvoite 1.1.2025 (pakkauksia)]],Lääkkeet[[#This Row],[Suurimman alitusluvan mukainen velvoite 
1.1.-30.6.2025 (pakkauksia)]],Lääkkeet[[#This Row],[Alin saldo 
1.1.-30.6.2025 (pakkauksia)]])*Lääkkeet[[#This Row],[Kirjanpitoarvo / pakkaus 1.1.2025
(EUR  ALV 0 %)]]</f>
        <v>0</v>
      </c>
      <c r="P588" s="15"/>
      <c r="Q588" s="12"/>
      <c r="R588" s="12"/>
      <c r="S588" s="12"/>
      <c r="T588" s="13"/>
      <c r="U588" s="39">
        <f>MIN(Lääkkeet[[#This Row],[Velvoite 1.7.2025 (pakkauksia)]],Lääkkeet[[#This Row],[Suurimman alitusluvan mukainen velvoite
1.7.-31.12.2025 (pakkauksia)]],Lääkkeet[[#This Row],[Alin saldo 
1.7.-31.12.2025 (pakkauksia)]])*Lääkkeet[[#This Row],[Kirjanpitoarvo / pakkaus 1.7.2025
(EUR  ALV 0 %)]]</f>
        <v>0</v>
      </c>
      <c r="W588" s="49" t="str" cm="1">
        <f t="array" ref="W588">IFERROR(_xlfn.IFS(Lääkkeet[[#This Row],[Sitoutunut pääoma 
1.1.-30.6.2025 (EUR)]]&gt;0,"Täytetyt",Lääkkeet[[#This Row],[Sitoutunut pääoma 
1.7.-31.12.2025 (EUR)]]&gt;0,"Täytetyt"),"")</f>
        <v/>
      </c>
      <c r="X588" s="49"/>
      <c r="Y588" s="5">
        <f>Hakulomake!$B$29</f>
        <v>0</v>
      </c>
    </row>
    <row r="589" spans="1:25" x14ac:dyDescent="0.25">
      <c r="A589" s="6" t="s">
        <v>59</v>
      </c>
      <c r="B589" s="5">
        <f>Hakulomake!$B$17</f>
        <v>0</v>
      </c>
      <c r="C589" s="61">
        <v>4</v>
      </c>
      <c r="D589" s="5" t="s">
        <v>1009</v>
      </c>
      <c r="E589" s="60" t="s">
        <v>1163</v>
      </c>
      <c r="F589" s="5" t="s">
        <v>1011</v>
      </c>
      <c r="G589" s="5" t="s">
        <v>1044</v>
      </c>
      <c r="H589" s="5" t="s">
        <v>104</v>
      </c>
      <c r="I589" s="5" t="s">
        <v>806</v>
      </c>
      <c r="J589" s="61">
        <v>100</v>
      </c>
      <c r="N589" s="13"/>
      <c r="O589" s="39">
        <f>MIN(Lääkkeet[[#This Row],[Velvoite 1.1.2025 (pakkauksia)]],Lääkkeet[[#This Row],[Suurimman alitusluvan mukainen velvoite 
1.1.-30.6.2025 (pakkauksia)]],Lääkkeet[[#This Row],[Alin saldo 
1.1.-30.6.2025 (pakkauksia)]])*Lääkkeet[[#This Row],[Kirjanpitoarvo / pakkaus 1.1.2025
(EUR  ALV 0 %)]]</f>
        <v>0</v>
      </c>
      <c r="P589" s="15"/>
      <c r="Q589" s="12"/>
      <c r="R589" s="12"/>
      <c r="S589" s="12"/>
      <c r="T589" s="13"/>
      <c r="U589" s="39">
        <f>MIN(Lääkkeet[[#This Row],[Velvoite 1.7.2025 (pakkauksia)]],Lääkkeet[[#This Row],[Suurimman alitusluvan mukainen velvoite
1.7.-31.12.2025 (pakkauksia)]],Lääkkeet[[#This Row],[Alin saldo 
1.7.-31.12.2025 (pakkauksia)]])*Lääkkeet[[#This Row],[Kirjanpitoarvo / pakkaus 1.7.2025
(EUR  ALV 0 %)]]</f>
        <v>0</v>
      </c>
      <c r="W589" s="49" t="str" cm="1">
        <f t="array" ref="W589">IFERROR(_xlfn.IFS(Lääkkeet[[#This Row],[Sitoutunut pääoma 
1.1.-30.6.2025 (EUR)]]&gt;0,"Täytetyt",Lääkkeet[[#This Row],[Sitoutunut pääoma 
1.7.-31.12.2025 (EUR)]]&gt;0,"Täytetyt"),"")</f>
        <v/>
      </c>
      <c r="X589" s="49"/>
      <c r="Y589" s="5">
        <f>Hakulomake!$B$29</f>
        <v>0</v>
      </c>
    </row>
    <row r="590" spans="1:25" x14ac:dyDescent="0.25">
      <c r="A590" s="6" t="s">
        <v>59</v>
      </c>
      <c r="B590" s="5">
        <f>Hakulomake!$B$17</f>
        <v>0</v>
      </c>
      <c r="C590" s="61">
        <v>4</v>
      </c>
      <c r="D590" s="5" t="s">
        <v>1009</v>
      </c>
      <c r="E590" s="60" t="s">
        <v>1164</v>
      </c>
      <c r="F590" s="5" t="s">
        <v>1011</v>
      </c>
      <c r="G590" s="5" t="s">
        <v>1044</v>
      </c>
      <c r="H590" s="5" t="s">
        <v>93</v>
      </c>
      <c r="I590" s="5" t="s">
        <v>806</v>
      </c>
      <c r="J590" s="61">
        <v>150</v>
      </c>
      <c r="N590" s="13"/>
      <c r="O590" s="39">
        <f>MIN(Lääkkeet[[#This Row],[Velvoite 1.1.2025 (pakkauksia)]],Lääkkeet[[#This Row],[Suurimman alitusluvan mukainen velvoite 
1.1.-30.6.2025 (pakkauksia)]],Lääkkeet[[#This Row],[Alin saldo 
1.1.-30.6.2025 (pakkauksia)]])*Lääkkeet[[#This Row],[Kirjanpitoarvo / pakkaus 1.1.2025
(EUR  ALV 0 %)]]</f>
        <v>0</v>
      </c>
      <c r="P590" s="15"/>
      <c r="Q590" s="12"/>
      <c r="R590" s="12"/>
      <c r="S590" s="12"/>
      <c r="T590" s="13"/>
      <c r="U590" s="39">
        <f>MIN(Lääkkeet[[#This Row],[Velvoite 1.7.2025 (pakkauksia)]],Lääkkeet[[#This Row],[Suurimman alitusluvan mukainen velvoite
1.7.-31.12.2025 (pakkauksia)]],Lääkkeet[[#This Row],[Alin saldo 
1.7.-31.12.2025 (pakkauksia)]])*Lääkkeet[[#This Row],[Kirjanpitoarvo / pakkaus 1.7.2025
(EUR  ALV 0 %)]]</f>
        <v>0</v>
      </c>
      <c r="W590" s="49" t="str" cm="1">
        <f t="array" ref="W590">IFERROR(_xlfn.IFS(Lääkkeet[[#This Row],[Sitoutunut pääoma 
1.1.-30.6.2025 (EUR)]]&gt;0,"Täytetyt",Lääkkeet[[#This Row],[Sitoutunut pääoma 
1.7.-31.12.2025 (EUR)]]&gt;0,"Täytetyt"),"")</f>
        <v/>
      </c>
      <c r="X590" s="49"/>
      <c r="Y590" s="5">
        <f>Hakulomake!$B$29</f>
        <v>0</v>
      </c>
    </row>
    <row r="591" spans="1:25" x14ac:dyDescent="0.25">
      <c r="A591" s="6" t="s">
        <v>59</v>
      </c>
      <c r="B591" s="5">
        <f>Hakulomake!$B$17</f>
        <v>0</v>
      </c>
      <c r="C591" s="61">
        <v>4</v>
      </c>
      <c r="D591" s="5" t="s">
        <v>1047</v>
      </c>
      <c r="E591" s="60" t="s">
        <v>1165</v>
      </c>
      <c r="F591" s="5" t="s">
        <v>1049</v>
      </c>
      <c r="G591" s="5" t="s">
        <v>1050</v>
      </c>
      <c r="H591" s="5" t="s">
        <v>1166</v>
      </c>
      <c r="I591" s="5" t="s">
        <v>133</v>
      </c>
      <c r="J591" s="61">
        <v>100</v>
      </c>
      <c r="N591" s="13"/>
      <c r="O591" s="39">
        <f>MIN(Lääkkeet[[#This Row],[Velvoite 1.1.2025 (pakkauksia)]],Lääkkeet[[#This Row],[Suurimman alitusluvan mukainen velvoite 
1.1.-30.6.2025 (pakkauksia)]],Lääkkeet[[#This Row],[Alin saldo 
1.1.-30.6.2025 (pakkauksia)]])*Lääkkeet[[#This Row],[Kirjanpitoarvo / pakkaus 1.1.2025
(EUR  ALV 0 %)]]</f>
        <v>0</v>
      </c>
      <c r="P591" s="15"/>
      <c r="Q591" s="12"/>
      <c r="R591" s="12"/>
      <c r="S591" s="12"/>
      <c r="T591" s="13"/>
      <c r="U591" s="39">
        <f>MIN(Lääkkeet[[#This Row],[Velvoite 1.7.2025 (pakkauksia)]],Lääkkeet[[#This Row],[Suurimman alitusluvan mukainen velvoite
1.7.-31.12.2025 (pakkauksia)]],Lääkkeet[[#This Row],[Alin saldo 
1.7.-31.12.2025 (pakkauksia)]])*Lääkkeet[[#This Row],[Kirjanpitoarvo / pakkaus 1.7.2025
(EUR  ALV 0 %)]]</f>
        <v>0</v>
      </c>
      <c r="W591" s="49" t="str" cm="1">
        <f t="array" ref="W591">IFERROR(_xlfn.IFS(Lääkkeet[[#This Row],[Sitoutunut pääoma 
1.1.-30.6.2025 (EUR)]]&gt;0,"Täytetyt",Lääkkeet[[#This Row],[Sitoutunut pääoma 
1.7.-31.12.2025 (EUR)]]&gt;0,"Täytetyt"),"")</f>
        <v/>
      </c>
      <c r="X591" s="49"/>
      <c r="Y591" s="5">
        <f>Hakulomake!$B$29</f>
        <v>0</v>
      </c>
    </row>
    <row r="592" spans="1:25" x14ac:dyDescent="0.25">
      <c r="A592" s="6" t="s">
        <v>59</v>
      </c>
      <c r="B592" s="5">
        <f>Hakulomake!$B$17</f>
        <v>0</v>
      </c>
      <c r="C592" s="61">
        <v>4</v>
      </c>
      <c r="D592" s="5" t="s">
        <v>999</v>
      </c>
      <c r="E592" s="60" t="s">
        <v>1167</v>
      </c>
      <c r="F592" s="5" t="s">
        <v>1001</v>
      </c>
      <c r="G592" s="5" t="s">
        <v>1168</v>
      </c>
      <c r="H592" s="5" t="s">
        <v>1003</v>
      </c>
      <c r="I592" s="5" t="s">
        <v>1025</v>
      </c>
      <c r="J592" s="61" t="s">
        <v>1118</v>
      </c>
      <c r="N592" s="13"/>
      <c r="O592" s="39">
        <f>MIN(Lääkkeet[[#This Row],[Velvoite 1.1.2025 (pakkauksia)]],Lääkkeet[[#This Row],[Suurimman alitusluvan mukainen velvoite 
1.1.-30.6.2025 (pakkauksia)]],Lääkkeet[[#This Row],[Alin saldo 
1.1.-30.6.2025 (pakkauksia)]])*Lääkkeet[[#This Row],[Kirjanpitoarvo / pakkaus 1.1.2025
(EUR  ALV 0 %)]]</f>
        <v>0</v>
      </c>
      <c r="P592" s="15"/>
      <c r="Q592" s="12"/>
      <c r="R592" s="12"/>
      <c r="S592" s="12"/>
      <c r="T592" s="13"/>
      <c r="U592" s="39">
        <f>MIN(Lääkkeet[[#This Row],[Velvoite 1.7.2025 (pakkauksia)]],Lääkkeet[[#This Row],[Suurimman alitusluvan mukainen velvoite
1.7.-31.12.2025 (pakkauksia)]],Lääkkeet[[#This Row],[Alin saldo 
1.7.-31.12.2025 (pakkauksia)]])*Lääkkeet[[#This Row],[Kirjanpitoarvo / pakkaus 1.7.2025
(EUR  ALV 0 %)]]</f>
        <v>0</v>
      </c>
      <c r="W592" s="49" t="str" cm="1">
        <f t="array" ref="W592">IFERROR(_xlfn.IFS(Lääkkeet[[#This Row],[Sitoutunut pääoma 
1.1.-30.6.2025 (EUR)]]&gt;0,"Täytetyt",Lääkkeet[[#This Row],[Sitoutunut pääoma 
1.7.-31.12.2025 (EUR)]]&gt;0,"Täytetyt"),"")</f>
        <v/>
      </c>
      <c r="X592" s="49"/>
      <c r="Y592" s="5">
        <f>Hakulomake!$B$29</f>
        <v>0</v>
      </c>
    </row>
    <row r="593" spans="1:25" x14ac:dyDescent="0.25">
      <c r="A593" s="6" t="s">
        <v>59</v>
      </c>
      <c r="B593" s="5">
        <f>Hakulomake!$B$17</f>
        <v>0</v>
      </c>
      <c r="C593" s="61">
        <v>4</v>
      </c>
      <c r="D593" s="5" t="s">
        <v>1061</v>
      </c>
      <c r="E593" s="60" t="s">
        <v>1169</v>
      </c>
      <c r="F593" s="5" t="s">
        <v>1063</v>
      </c>
      <c r="G593" s="5" t="s">
        <v>1064</v>
      </c>
      <c r="H593" s="5" t="s">
        <v>796</v>
      </c>
      <c r="I593" s="5" t="s">
        <v>133</v>
      </c>
      <c r="J593" s="61">
        <v>30</v>
      </c>
      <c r="N593" s="13"/>
      <c r="O593" s="39">
        <f>MIN(Lääkkeet[[#This Row],[Velvoite 1.1.2025 (pakkauksia)]],Lääkkeet[[#This Row],[Suurimman alitusluvan mukainen velvoite 
1.1.-30.6.2025 (pakkauksia)]],Lääkkeet[[#This Row],[Alin saldo 
1.1.-30.6.2025 (pakkauksia)]])*Lääkkeet[[#This Row],[Kirjanpitoarvo / pakkaus 1.1.2025
(EUR  ALV 0 %)]]</f>
        <v>0</v>
      </c>
      <c r="P593" s="15"/>
      <c r="Q593" s="12"/>
      <c r="R593" s="12"/>
      <c r="S593" s="12"/>
      <c r="T593" s="13"/>
      <c r="U593" s="39">
        <f>MIN(Lääkkeet[[#This Row],[Velvoite 1.7.2025 (pakkauksia)]],Lääkkeet[[#This Row],[Suurimman alitusluvan mukainen velvoite
1.7.-31.12.2025 (pakkauksia)]],Lääkkeet[[#This Row],[Alin saldo 
1.7.-31.12.2025 (pakkauksia)]])*Lääkkeet[[#This Row],[Kirjanpitoarvo / pakkaus 1.7.2025
(EUR  ALV 0 %)]]</f>
        <v>0</v>
      </c>
      <c r="W593" s="49" t="str" cm="1">
        <f t="array" ref="W593">IFERROR(_xlfn.IFS(Lääkkeet[[#This Row],[Sitoutunut pääoma 
1.1.-30.6.2025 (EUR)]]&gt;0,"Täytetyt",Lääkkeet[[#This Row],[Sitoutunut pääoma 
1.7.-31.12.2025 (EUR)]]&gt;0,"Täytetyt"),"")</f>
        <v/>
      </c>
      <c r="X593" s="49"/>
      <c r="Y593" s="5">
        <f>Hakulomake!$B$29</f>
        <v>0</v>
      </c>
    </row>
    <row r="594" spans="1:25" x14ac:dyDescent="0.25">
      <c r="A594" s="6" t="s">
        <v>59</v>
      </c>
      <c r="B594" s="5">
        <f>Hakulomake!$B$17</f>
        <v>0</v>
      </c>
      <c r="C594" s="61">
        <v>4</v>
      </c>
      <c r="D594" s="5" t="s">
        <v>999</v>
      </c>
      <c r="E594" s="60" t="s">
        <v>1170</v>
      </c>
      <c r="F594" s="5" t="s">
        <v>1001</v>
      </c>
      <c r="G594" s="5" t="s">
        <v>1171</v>
      </c>
      <c r="H594" s="5" t="s">
        <v>1003</v>
      </c>
      <c r="I594" s="5" t="s">
        <v>206</v>
      </c>
      <c r="J594" s="61" t="s">
        <v>1008</v>
      </c>
      <c r="N594" s="13"/>
      <c r="O594" s="39">
        <f>MIN(Lääkkeet[[#This Row],[Velvoite 1.1.2025 (pakkauksia)]],Lääkkeet[[#This Row],[Suurimman alitusluvan mukainen velvoite 
1.1.-30.6.2025 (pakkauksia)]],Lääkkeet[[#This Row],[Alin saldo 
1.1.-30.6.2025 (pakkauksia)]])*Lääkkeet[[#This Row],[Kirjanpitoarvo / pakkaus 1.1.2025
(EUR  ALV 0 %)]]</f>
        <v>0</v>
      </c>
      <c r="P594" s="15"/>
      <c r="Q594" s="12"/>
      <c r="R594" s="12"/>
      <c r="S594" s="12"/>
      <c r="T594" s="13"/>
      <c r="U594" s="39">
        <f>MIN(Lääkkeet[[#This Row],[Velvoite 1.7.2025 (pakkauksia)]],Lääkkeet[[#This Row],[Suurimman alitusluvan mukainen velvoite
1.7.-31.12.2025 (pakkauksia)]],Lääkkeet[[#This Row],[Alin saldo 
1.7.-31.12.2025 (pakkauksia)]])*Lääkkeet[[#This Row],[Kirjanpitoarvo / pakkaus 1.7.2025
(EUR  ALV 0 %)]]</f>
        <v>0</v>
      </c>
      <c r="W594" s="49" t="str" cm="1">
        <f t="array" ref="W594">IFERROR(_xlfn.IFS(Lääkkeet[[#This Row],[Sitoutunut pääoma 
1.1.-30.6.2025 (EUR)]]&gt;0,"Täytetyt",Lääkkeet[[#This Row],[Sitoutunut pääoma 
1.7.-31.12.2025 (EUR)]]&gt;0,"Täytetyt"),"")</f>
        <v/>
      </c>
      <c r="X594" s="49"/>
      <c r="Y594" s="5">
        <f>Hakulomake!$B$29</f>
        <v>0</v>
      </c>
    </row>
    <row r="595" spans="1:25" x14ac:dyDescent="0.25">
      <c r="A595" s="6" t="s">
        <v>59</v>
      </c>
      <c r="B595" s="5">
        <f>Hakulomake!$B$17</f>
        <v>0</v>
      </c>
      <c r="C595" s="61">
        <v>4</v>
      </c>
      <c r="D595" s="5" t="s">
        <v>1037</v>
      </c>
      <c r="E595" s="60" t="s">
        <v>1172</v>
      </c>
      <c r="F595" s="5" t="s">
        <v>1039</v>
      </c>
      <c r="G595" s="5" t="s">
        <v>1102</v>
      </c>
      <c r="H595" s="5" t="s">
        <v>215</v>
      </c>
      <c r="I595" s="5" t="s">
        <v>157</v>
      </c>
      <c r="J595" s="61" t="s">
        <v>1120</v>
      </c>
      <c r="N595" s="13"/>
      <c r="O595" s="39">
        <f>MIN(Lääkkeet[[#This Row],[Velvoite 1.1.2025 (pakkauksia)]],Lääkkeet[[#This Row],[Suurimman alitusluvan mukainen velvoite 
1.1.-30.6.2025 (pakkauksia)]],Lääkkeet[[#This Row],[Alin saldo 
1.1.-30.6.2025 (pakkauksia)]])*Lääkkeet[[#This Row],[Kirjanpitoarvo / pakkaus 1.1.2025
(EUR  ALV 0 %)]]</f>
        <v>0</v>
      </c>
      <c r="P595" s="15"/>
      <c r="Q595" s="12"/>
      <c r="R595" s="12"/>
      <c r="S595" s="12"/>
      <c r="T595" s="13"/>
      <c r="U595" s="39">
        <f>MIN(Lääkkeet[[#This Row],[Velvoite 1.7.2025 (pakkauksia)]],Lääkkeet[[#This Row],[Suurimman alitusluvan mukainen velvoite
1.7.-31.12.2025 (pakkauksia)]],Lääkkeet[[#This Row],[Alin saldo 
1.7.-31.12.2025 (pakkauksia)]])*Lääkkeet[[#This Row],[Kirjanpitoarvo / pakkaus 1.7.2025
(EUR  ALV 0 %)]]</f>
        <v>0</v>
      </c>
      <c r="W595" s="49" t="str" cm="1">
        <f t="array" ref="W595">IFERROR(_xlfn.IFS(Lääkkeet[[#This Row],[Sitoutunut pääoma 
1.1.-30.6.2025 (EUR)]]&gt;0,"Täytetyt",Lääkkeet[[#This Row],[Sitoutunut pääoma 
1.7.-31.12.2025 (EUR)]]&gt;0,"Täytetyt"),"")</f>
        <v/>
      </c>
      <c r="X595" s="49"/>
      <c r="Y595" s="5">
        <f>Hakulomake!$B$29</f>
        <v>0</v>
      </c>
    </row>
    <row r="596" spans="1:25" x14ac:dyDescent="0.25">
      <c r="A596" s="6" t="s">
        <v>59</v>
      </c>
      <c r="B596" s="5">
        <f>Hakulomake!$B$17</f>
        <v>0</v>
      </c>
      <c r="C596" s="61">
        <v>4</v>
      </c>
      <c r="D596" s="5" t="s">
        <v>1070</v>
      </c>
      <c r="E596" s="60" t="s">
        <v>1173</v>
      </c>
      <c r="F596" s="5" t="s">
        <v>1072</v>
      </c>
      <c r="G596" s="5" t="s">
        <v>1174</v>
      </c>
      <c r="H596" s="5" t="s">
        <v>1175</v>
      </c>
      <c r="I596" s="5" t="s">
        <v>1004</v>
      </c>
      <c r="J596" s="61" t="s">
        <v>1176</v>
      </c>
      <c r="N596" s="13"/>
      <c r="O596" s="39">
        <f>MIN(Lääkkeet[[#This Row],[Velvoite 1.1.2025 (pakkauksia)]],Lääkkeet[[#This Row],[Suurimman alitusluvan mukainen velvoite 
1.1.-30.6.2025 (pakkauksia)]],Lääkkeet[[#This Row],[Alin saldo 
1.1.-30.6.2025 (pakkauksia)]])*Lääkkeet[[#This Row],[Kirjanpitoarvo / pakkaus 1.1.2025
(EUR  ALV 0 %)]]</f>
        <v>0</v>
      </c>
      <c r="P596" s="15"/>
      <c r="Q596" s="12"/>
      <c r="R596" s="12"/>
      <c r="S596" s="12"/>
      <c r="T596" s="13"/>
      <c r="U596" s="39">
        <f>MIN(Lääkkeet[[#This Row],[Velvoite 1.7.2025 (pakkauksia)]],Lääkkeet[[#This Row],[Suurimman alitusluvan mukainen velvoite
1.7.-31.12.2025 (pakkauksia)]],Lääkkeet[[#This Row],[Alin saldo 
1.7.-31.12.2025 (pakkauksia)]])*Lääkkeet[[#This Row],[Kirjanpitoarvo / pakkaus 1.7.2025
(EUR  ALV 0 %)]]</f>
        <v>0</v>
      </c>
      <c r="W596" s="49" t="str" cm="1">
        <f t="array" ref="W596">IFERROR(_xlfn.IFS(Lääkkeet[[#This Row],[Sitoutunut pääoma 
1.1.-30.6.2025 (EUR)]]&gt;0,"Täytetyt",Lääkkeet[[#This Row],[Sitoutunut pääoma 
1.7.-31.12.2025 (EUR)]]&gt;0,"Täytetyt"),"")</f>
        <v/>
      </c>
      <c r="X596" s="49"/>
      <c r="Y596" s="5">
        <f>Hakulomake!$B$29</f>
        <v>0</v>
      </c>
    </row>
    <row r="597" spans="1:25" x14ac:dyDescent="0.25">
      <c r="A597" s="6" t="s">
        <v>59</v>
      </c>
      <c r="B597" s="5">
        <f>Hakulomake!$B$17</f>
        <v>0</v>
      </c>
      <c r="C597" s="61">
        <v>4</v>
      </c>
      <c r="D597" s="5" t="s">
        <v>1037</v>
      </c>
      <c r="E597" s="60" t="s">
        <v>1177</v>
      </c>
      <c r="F597" s="5" t="s">
        <v>1039</v>
      </c>
      <c r="G597" s="5" t="s">
        <v>1178</v>
      </c>
      <c r="H597" s="5" t="s">
        <v>1097</v>
      </c>
      <c r="I597" s="5" t="s">
        <v>133</v>
      </c>
      <c r="J597" s="61">
        <v>50</v>
      </c>
      <c r="N597" s="13"/>
      <c r="O597" s="39">
        <f>MIN(Lääkkeet[[#This Row],[Velvoite 1.1.2025 (pakkauksia)]],Lääkkeet[[#This Row],[Suurimman alitusluvan mukainen velvoite 
1.1.-30.6.2025 (pakkauksia)]],Lääkkeet[[#This Row],[Alin saldo 
1.1.-30.6.2025 (pakkauksia)]])*Lääkkeet[[#This Row],[Kirjanpitoarvo / pakkaus 1.1.2025
(EUR  ALV 0 %)]]</f>
        <v>0</v>
      </c>
      <c r="P597" s="15"/>
      <c r="Q597" s="12"/>
      <c r="R597" s="12"/>
      <c r="S597" s="12"/>
      <c r="T597" s="13"/>
      <c r="U597" s="39">
        <f>MIN(Lääkkeet[[#This Row],[Velvoite 1.7.2025 (pakkauksia)]],Lääkkeet[[#This Row],[Suurimman alitusluvan mukainen velvoite
1.7.-31.12.2025 (pakkauksia)]],Lääkkeet[[#This Row],[Alin saldo 
1.7.-31.12.2025 (pakkauksia)]])*Lääkkeet[[#This Row],[Kirjanpitoarvo / pakkaus 1.7.2025
(EUR  ALV 0 %)]]</f>
        <v>0</v>
      </c>
      <c r="W597" s="49" t="str" cm="1">
        <f t="array" ref="W597">IFERROR(_xlfn.IFS(Lääkkeet[[#This Row],[Sitoutunut pääoma 
1.1.-30.6.2025 (EUR)]]&gt;0,"Täytetyt",Lääkkeet[[#This Row],[Sitoutunut pääoma 
1.7.-31.12.2025 (EUR)]]&gt;0,"Täytetyt"),"")</f>
        <v/>
      </c>
      <c r="X597" s="49"/>
      <c r="Y597" s="5">
        <f>Hakulomake!$B$29</f>
        <v>0</v>
      </c>
    </row>
    <row r="598" spans="1:25" x14ac:dyDescent="0.25">
      <c r="A598" s="6" t="s">
        <v>59</v>
      </c>
      <c r="B598" s="5">
        <f>Hakulomake!$B$17</f>
        <v>0</v>
      </c>
      <c r="C598" s="61">
        <v>4</v>
      </c>
      <c r="D598" s="5" t="s">
        <v>1047</v>
      </c>
      <c r="E598" s="60" t="s">
        <v>1179</v>
      </c>
      <c r="F598" s="5" t="s">
        <v>1049</v>
      </c>
      <c r="G598" s="5" t="s">
        <v>1050</v>
      </c>
      <c r="H598" s="5" t="s">
        <v>1180</v>
      </c>
      <c r="I598" s="5" t="s">
        <v>133</v>
      </c>
      <c r="J598" s="61">
        <v>100</v>
      </c>
      <c r="N598" s="13"/>
      <c r="O598" s="39">
        <f>MIN(Lääkkeet[[#This Row],[Velvoite 1.1.2025 (pakkauksia)]],Lääkkeet[[#This Row],[Suurimman alitusluvan mukainen velvoite 
1.1.-30.6.2025 (pakkauksia)]],Lääkkeet[[#This Row],[Alin saldo 
1.1.-30.6.2025 (pakkauksia)]])*Lääkkeet[[#This Row],[Kirjanpitoarvo / pakkaus 1.1.2025
(EUR  ALV 0 %)]]</f>
        <v>0</v>
      </c>
      <c r="P598" s="15"/>
      <c r="Q598" s="12"/>
      <c r="R598" s="12"/>
      <c r="S598" s="12"/>
      <c r="T598" s="13"/>
      <c r="U598" s="39">
        <f>MIN(Lääkkeet[[#This Row],[Velvoite 1.7.2025 (pakkauksia)]],Lääkkeet[[#This Row],[Suurimman alitusluvan mukainen velvoite
1.7.-31.12.2025 (pakkauksia)]],Lääkkeet[[#This Row],[Alin saldo 
1.7.-31.12.2025 (pakkauksia)]])*Lääkkeet[[#This Row],[Kirjanpitoarvo / pakkaus 1.7.2025
(EUR  ALV 0 %)]]</f>
        <v>0</v>
      </c>
      <c r="W598" s="49" t="str" cm="1">
        <f t="array" ref="W598">IFERROR(_xlfn.IFS(Lääkkeet[[#This Row],[Sitoutunut pääoma 
1.1.-30.6.2025 (EUR)]]&gt;0,"Täytetyt",Lääkkeet[[#This Row],[Sitoutunut pääoma 
1.7.-31.12.2025 (EUR)]]&gt;0,"Täytetyt"),"")</f>
        <v/>
      </c>
      <c r="X598" s="49"/>
      <c r="Y598" s="5">
        <f>Hakulomake!$B$29</f>
        <v>0</v>
      </c>
    </row>
    <row r="599" spans="1:25" x14ac:dyDescent="0.25">
      <c r="A599" s="6" t="s">
        <v>59</v>
      </c>
      <c r="B599" s="5">
        <f>Hakulomake!$B$17</f>
        <v>0</v>
      </c>
      <c r="C599" s="61">
        <v>4</v>
      </c>
      <c r="D599" s="5" t="s">
        <v>1037</v>
      </c>
      <c r="E599" s="60" t="s">
        <v>1181</v>
      </c>
      <c r="F599" s="5" t="s">
        <v>1039</v>
      </c>
      <c r="G599" s="5" t="s">
        <v>1102</v>
      </c>
      <c r="H599" s="5" t="s">
        <v>430</v>
      </c>
      <c r="I599" s="5" t="s">
        <v>157</v>
      </c>
      <c r="J599" s="61" t="s">
        <v>1182</v>
      </c>
      <c r="N599" s="13"/>
      <c r="O599" s="39">
        <f>MIN(Lääkkeet[[#This Row],[Velvoite 1.1.2025 (pakkauksia)]],Lääkkeet[[#This Row],[Suurimman alitusluvan mukainen velvoite 
1.1.-30.6.2025 (pakkauksia)]],Lääkkeet[[#This Row],[Alin saldo 
1.1.-30.6.2025 (pakkauksia)]])*Lääkkeet[[#This Row],[Kirjanpitoarvo / pakkaus 1.1.2025
(EUR  ALV 0 %)]]</f>
        <v>0</v>
      </c>
      <c r="P599" s="15"/>
      <c r="Q599" s="12"/>
      <c r="R599" s="12"/>
      <c r="S599" s="12"/>
      <c r="T599" s="13"/>
      <c r="U599" s="39">
        <f>MIN(Lääkkeet[[#This Row],[Velvoite 1.7.2025 (pakkauksia)]],Lääkkeet[[#This Row],[Suurimman alitusluvan mukainen velvoite
1.7.-31.12.2025 (pakkauksia)]],Lääkkeet[[#This Row],[Alin saldo 
1.7.-31.12.2025 (pakkauksia)]])*Lääkkeet[[#This Row],[Kirjanpitoarvo / pakkaus 1.7.2025
(EUR  ALV 0 %)]]</f>
        <v>0</v>
      </c>
      <c r="W599" s="49" t="str" cm="1">
        <f t="array" ref="W599">IFERROR(_xlfn.IFS(Lääkkeet[[#This Row],[Sitoutunut pääoma 
1.1.-30.6.2025 (EUR)]]&gt;0,"Täytetyt",Lääkkeet[[#This Row],[Sitoutunut pääoma 
1.7.-31.12.2025 (EUR)]]&gt;0,"Täytetyt"),"")</f>
        <v/>
      </c>
      <c r="X599" s="49"/>
      <c r="Y599" s="5">
        <f>Hakulomake!$B$29</f>
        <v>0</v>
      </c>
    </row>
    <row r="600" spans="1:25" x14ac:dyDescent="0.25">
      <c r="A600" s="6" t="s">
        <v>59</v>
      </c>
      <c r="B600" s="5">
        <f>Hakulomake!$B$17</f>
        <v>0</v>
      </c>
      <c r="C600" s="61">
        <v>4</v>
      </c>
      <c r="D600" s="5" t="s">
        <v>1009</v>
      </c>
      <c r="E600" s="60" t="s">
        <v>1183</v>
      </c>
      <c r="F600" s="5" t="s">
        <v>1011</v>
      </c>
      <c r="G600" s="5" t="s">
        <v>1094</v>
      </c>
      <c r="H600" s="5" t="s">
        <v>280</v>
      </c>
      <c r="I600" s="5" t="s">
        <v>806</v>
      </c>
      <c r="J600" s="61">
        <v>100</v>
      </c>
      <c r="N600" s="13"/>
      <c r="O600" s="39">
        <f>MIN(Lääkkeet[[#This Row],[Velvoite 1.1.2025 (pakkauksia)]],Lääkkeet[[#This Row],[Suurimman alitusluvan mukainen velvoite 
1.1.-30.6.2025 (pakkauksia)]],Lääkkeet[[#This Row],[Alin saldo 
1.1.-30.6.2025 (pakkauksia)]])*Lääkkeet[[#This Row],[Kirjanpitoarvo / pakkaus 1.1.2025
(EUR  ALV 0 %)]]</f>
        <v>0</v>
      </c>
      <c r="P600" s="15"/>
      <c r="Q600" s="12"/>
      <c r="R600" s="12"/>
      <c r="S600" s="12"/>
      <c r="T600" s="13"/>
      <c r="U600" s="39">
        <f>MIN(Lääkkeet[[#This Row],[Velvoite 1.7.2025 (pakkauksia)]],Lääkkeet[[#This Row],[Suurimman alitusluvan mukainen velvoite
1.7.-31.12.2025 (pakkauksia)]],Lääkkeet[[#This Row],[Alin saldo 
1.7.-31.12.2025 (pakkauksia)]])*Lääkkeet[[#This Row],[Kirjanpitoarvo / pakkaus 1.7.2025
(EUR  ALV 0 %)]]</f>
        <v>0</v>
      </c>
      <c r="W600" s="49" t="str" cm="1">
        <f t="array" ref="W600">IFERROR(_xlfn.IFS(Lääkkeet[[#This Row],[Sitoutunut pääoma 
1.1.-30.6.2025 (EUR)]]&gt;0,"Täytetyt",Lääkkeet[[#This Row],[Sitoutunut pääoma 
1.7.-31.12.2025 (EUR)]]&gt;0,"Täytetyt"),"")</f>
        <v/>
      </c>
      <c r="X600" s="49"/>
      <c r="Y600" s="5">
        <f>Hakulomake!$B$29</f>
        <v>0</v>
      </c>
    </row>
    <row r="601" spans="1:25" x14ac:dyDescent="0.25">
      <c r="A601" s="6" t="s">
        <v>59</v>
      </c>
      <c r="B601" s="5">
        <f>Hakulomake!$B$17</f>
        <v>0</v>
      </c>
      <c r="C601" s="61">
        <v>4</v>
      </c>
      <c r="D601" s="5" t="s">
        <v>1047</v>
      </c>
      <c r="E601" s="60" t="s">
        <v>1184</v>
      </c>
      <c r="F601" s="5" t="s">
        <v>1049</v>
      </c>
      <c r="G601" s="5" t="s">
        <v>1050</v>
      </c>
      <c r="H601" s="5" t="s">
        <v>1128</v>
      </c>
      <c r="I601" s="5" t="s">
        <v>133</v>
      </c>
      <c r="J601" s="61">
        <v>100</v>
      </c>
      <c r="N601" s="13"/>
      <c r="O601" s="39">
        <f>MIN(Lääkkeet[[#This Row],[Velvoite 1.1.2025 (pakkauksia)]],Lääkkeet[[#This Row],[Suurimman alitusluvan mukainen velvoite 
1.1.-30.6.2025 (pakkauksia)]],Lääkkeet[[#This Row],[Alin saldo 
1.1.-30.6.2025 (pakkauksia)]])*Lääkkeet[[#This Row],[Kirjanpitoarvo / pakkaus 1.1.2025
(EUR  ALV 0 %)]]</f>
        <v>0</v>
      </c>
      <c r="P601" s="15"/>
      <c r="Q601" s="12"/>
      <c r="R601" s="12"/>
      <c r="S601" s="12"/>
      <c r="T601" s="13"/>
      <c r="U601" s="39">
        <f>MIN(Lääkkeet[[#This Row],[Velvoite 1.7.2025 (pakkauksia)]],Lääkkeet[[#This Row],[Suurimman alitusluvan mukainen velvoite
1.7.-31.12.2025 (pakkauksia)]],Lääkkeet[[#This Row],[Alin saldo 
1.7.-31.12.2025 (pakkauksia)]])*Lääkkeet[[#This Row],[Kirjanpitoarvo / pakkaus 1.7.2025
(EUR  ALV 0 %)]]</f>
        <v>0</v>
      </c>
      <c r="W601" s="49" t="str" cm="1">
        <f t="array" ref="W601">IFERROR(_xlfn.IFS(Lääkkeet[[#This Row],[Sitoutunut pääoma 
1.1.-30.6.2025 (EUR)]]&gt;0,"Täytetyt",Lääkkeet[[#This Row],[Sitoutunut pääoma 
1.7.-31.12.2025 (EUR)]]&gt;0,"Täytetyt"),"")</f>
        <v/>
      </c>
      <c r="X601" s="49"/>
      <c r="Y601" s="5">
        <f>Hakulomake!$B$29</f>
        <v>0</v>
      </c>
    </row>
    <row r="602" spans="1:25" x14ac:dyDescent="0.25">
      <c r="A602" s="6" t="s">
        <v>59</v>
      </c>
      <c r="B602" s="5">
        <f>Hakulomake!$B$17</f>
        <v>0</v>
      </c>
      <c r="C602" s="61">
        <v>4</v>
      </c>
      <c r="D602" s="5" t="s">
        <v>1052</v>
      </c>
      <c r="E602" s="60" t="s">
        <v>1185</v>
      </c>
      <c r="F602" s="5" t="s">
        <v>1054</v>
      </c>
      <c r="G602" s="5" t="s">
        <v>1099</v>
      </c>
      <c r="H602" s="5" t="s">
        <v>1003</v>
      </c>
      <c r="I602" s="5" t="s">
        <v>1004</v>
      </c>
      <c r="J602" s="61" t="s">
        <v>1005</v>
      </c>
      <c r="N602" s="13"/>
      <c r="O602" s="39">
        <f>MIN(Lääkkeet[[#This Row],[Velvoite 1.1.2025 (pakkauksia)]],Lääkkeet[[#This Row],[Suurimman alitusluvan mukainen velvoite 
1.1.-30.6.2025 (pakkauksia)]],Lääkkeet[[#This Row],[Alin saldo 
1.1.-30.6.2025 (pakkauksia)]])*Lääkkeet[[#This Row],[Kirjanpitoarvo / pakkaus 1.1.2025
(EUR  ALV 0 %)]]</f>
        <v>0</v>
      </c>
      <c r="P602" s="15"/>
      <c r="Q602" s="12"/>
      <c r="R602" s="12"/>
      <c r="S602" s="12"/>
      <c r="T602" s="13"/>
      <c r="U602" s="39">
        <f>MIN(Lääkkeet[[#This Row],[Velvoite 1.7.2025 (pakkauksia)]],Lääkkeet[[#This Row],[Suurimman alitusluvan mukainen velvoite
1.7.-31.12.2025 (pakkauksia)]],Lääkkeet[[#This Row],[Alin saldo 
1.7.-31.12.2025 (pakkauksia)]])*Lääkkeet[[#This Row],[Kirjanpitoarvo / pakkaus 1.7.2025
(EUR  ALV 0 %)]]</f>
        <v>0</v>
      </c>
      <c r="W602" s="49" t="str" cm="1">
        <f t="array" ref="W602">IFERROR(_xlfn.IFS(Lääkkeet[[#This Row],[Sitoutunut pääoma 
1.1.-30.6.2025 (EUR)]]&gt;0,"Täytetyt",Lääkkeet[[#This Row],[Sitoutunut pääoma 
1.7.-31.12.2025 (EUR)]]&gt;0,"Täytetyt"),"")</f>
        <v/>
      </c>
      <c r="X602" s="49"/>
      <c r="Y602" s="5">
        <f>Hakulomake!$B$29</f>
        <v>0</v>
      </c>
    </row>
    <row r="603" spans="1:25" x14ac:dyDescent="0.25">
      <c r="A603" s="6" t="s">
        <v>59</v>
      </c>
      <c r="B603" s="5">
        <f>Hakulomake!$B$17</f>
        <v>0</v>
      </c>
      <c r="C603" s="61">
        <v>4</v>
      </c>
      <c r="D603" s="5" t="s">
        <v>1052</v>
      </c>
      <c r="E603" s="60" t="s">
        <v>1186</v>
      </c>
      <c r="F603" s="5" t="s">
        <v>1054</v>
      </c>
      <c r="G603" s="5" t="s">
        <v>1112</v>
      </c>
      <c r="H603" s="5" t="s">
        <v>1003</v>
      </c>
      <c r="I603" s="5" t="s">
        <v>206</v>
      </c>
      <c r="J603" s="61" t="s">
        <v>1008</v>
      </c>
      <c r="N603" s="13"/>
      <c r="O603" s="39">
        <f>MIN(Lääkkeet[[#This Row],[Velvoite 1.1.2025 (pakkauksia)]],Lääkkeet[[#This Row],[Suurimman alitusluvan mukainen velvoite 
1.1.-30.6.2025 (pakkauksia)]],Lääkkeet[[#This Row],[Alin saldo 
1.1.-30.6.2025 (pakkauksia)]])*Lääkkeet[[#This Row],[Kirjanpitoarvo / pakkaus 1.1.2025
(EUR  ALV 0 %)]]</f>
        <v>0</v>
      </c>
      <c r="P603" s="15"/>
      <c r="Q603" s="12"/>
      <c r="R603" s="12"/>
      <c r="S603" s="12"/>
      <c r="T603" s="13"/>
      <c r="U603" s="39">
        <f>MIN(Lääkkeet[[#This Row],[Velvoite 1.7.2025 (pakkauksia)]],Lääkkeet[[#This Row],[Suurimman alitusluvan mukainen velvoite
1.7.-31.12.2025 (pakkauksia)]],Lääkkeet[[#This Row],[Alin saldo 
1.7.-31.12.2025 (pakkauksia)]])*Lääkkeet[[#This Row],[Kirjanpitoarvo / pakkaus 1.7.2025
(EUR  ALV 0 %)]]</f>
        <v>0</v>
      </c>
      <c r="W603" s="49" t="str" cm="1">
        <f t="array" ref="W603">IFERROR(_xlfn.IFS(Lääkkeet[[#This Row],[Sitoutunut pääoma 
1.1.-30.6.2025 (EUR)]]&gt;0,"Täytetyt",Lääkkeet[[#This Row],[Sitoutunut pääoma 
1.7.-31.12.2025 (EUR)]]&gt;0,"Täytetyt"),"")</f>
        <v/>
      </c>
      <c r="X603" s="49"/>
      <c r="Y603" s="5">
        <f>Hakulomake!$B$29</f>
        <v>0</v>
      </c>
    </row>
    <row r="604" spans="1:25" x14ac:dyDescent="0.25">
      <c r="A604" s="6" t="s">
        <v>59</v>
      </c>
      <c r="B604" s="5">
        <f>Hakulomake!$B$17</f>
        <v>0</v>
      </c>
      <c r="C604" s="61">
        <v>4</v>
      </c>
      <c r="D604" s="5" t="s">
        <v>1013</v>
      </c>
      <c r="E604" s="60" t="s">
        <v>2724</v>
      </c>
      <c r="F604" s="5" t="s">
        <v>1015</v>
      </c>
      <c r="G604" s="5" t="s">
        <v>2725</v>
      </c>
      <c r="H604" s="5" t="s">
        <v>1017</v>
      </c>
      <c r="I604" s="5" t="s">
        <v>1021</v>
      </c>
      <c r="J604" s="61" t="s">
        <v>1005</v>
      </c>
      <c r="N604" s="13"/>
      <c r="O604" s="39">
        <f>MIN(Lääkkeet[[#This Row],[Velvoite 1.1.2025 (pakkauksia)]],Lääkkeet[[#This Row],[Suurimman alitusluvan mukainen velvoite 
1.1.-30.6.2025 (pakkauksia)]],Lääkkeet[[#This Row],[Alin saldo 
1.1.-30.6.2025 (pakkauksia)]])*Lääkkeet[[#This Row],[Kirjanpitoarvo / pakkaus 1.1.2025
(EUR  ALV 0 %)]]</f>
        <v>0</v>
      </c>
      <c r="P604" s="15"/>
      <c r="Q604" s="12"/>
      <c r="R604" s="12"/>
      <c r="S604" s="12"/>
      <c r="T604" s="13"/>
      <c r="U604" s="39">
        <f>MIN(Lääkkeet[[#This Row],[Velvoite 1.7.2025 (pakkauksia)]],Lääkkeet[[#This Row],[Suurimman alitusluvan mukainen velvoite
1.7.-31.12.2025 (pakkauksia)]],Lääkkeet[[#This Row],[Alin saldo 
1.7.-31.12.2025 (pakkauksia)]])*Lääkkeet[[#This Row],[Kirjanpitoarvo / pakkaus 1.7.2025
(EUR  ALV 0 %)]]</f>
        <v>0</v>
      </c>
      <c r="W604" s="49" t="str" cm="1">
        <f t="array" ref="W604">IFERROR(_xlfn.IFS(Lääkkeet[[#This Row],[Sitoutunut pääoma 
1.1.-30.6.2025 (EUR)]]&gt;0,"Täytetyt",Lääkkeet[[#This Row],[Sitoutunut pääoma 
1.7.-31.12.2025 (EUR)]]&gt;0,"Täytetyt"),"")</f>
        <v/>
      </c>
      <c r="X604" s="49"/>
      <c r="Y604" s="5">
        <f>Hakulomake!$B$29</f>
        <v>0</v>
      </c>
    </row>
    <row r="605" spans="1:25" x14ac:dyDescent="0.25">
      <c r="A605" s="6" t="s">
        <v>59</v>
      </c>
      <c r="B605" s="5">
        <f>Hakulomake!$B$17</f>
        <v>0</v>
      </c>
      <c r="C605" s="61">
        <v>4</v>
      </c>
      <c r="D605" s="5" t="s">
        <v>1052</v>
      </c>
      <c r="E605" s="60" t="s">
        <v>1187</v>
      </c>
      <c r="F605" s="5" t="s">
        <v>1054</v>
      </c>
      <c r="G605" s="5" t="s">
        <v>1188</v>
      </c>
      <c r="H605" s="5" t="s">
        <v>1003</v>
      </c>
      <c r="I605" s="5" t="s">
        <v>1004</v>
      </c>
      <c r="J605" s="61" t="s">
        <v>1005</v>
      </c>
      <c r="N605" s="13"/>
      <c r="O605" s="39">
        <f>MIN(Lääkkeet[[#This Row],[Velvoite 1.1.2025 (pakkauksia)]],Lääkkeet[[#This Row],[Suurimman alitusluvan mukainen velvoite 
1.1.-30.6.2025 (pakkauksia)]],Lääkkeet[[#This Row],[Alin saldo 
1.1.-30.6.2025 (pakkauksia)]])*Lääkkeet[[#This Row],[Kirjanpitoarvo / pakkaus 1.1.2025
(EUR  ALV 0 %)]]</f>
        <v>0</v>
      </c>
      <c r="P605" s="15"/>
      <c r="Q605" s="12"/>
      <c r="R605" s="12"/>
      <c r="S605" s="12"/>
      <c r="T605" s="13"/>
      <c r="U605" s="39">
        <f>MIN(Lääkkeet[[#This Row],[Velvoite 1.7.2025 (pakkauksia)]],Lääkkeet[[#This Row],[Suurimman alitusluvan mukainen velvoite
1.7.-31.12.2025 (pakkauksia)]],Lääkkeet[[#This Row],[Alin saldo 
1.7.-31.12.2025 (pakkauksia)]])*Lääkkeet[[#This Row],[Kirjanpitoarvo / pakkaus 1.7.2025
(EUR  ALV 0 %)]]</f>
        <v>0</v>
      </c>
      <c r="W605" s="49" t="str" cm="1">
        <f t="array" ref="W605">IFERROR(_xlfn.IFS(Lääkkeet[[#This Row],[Sitoutunut pääoma 
1.1.-30.6.2025 (EUR)]]&gt;0,"Täytetyt",Lääkkeet[[#This Row],[Sitoutunut pääoma 
1.7.-31.12.2025 (EUR)]]&gt;0,"Täytetyt"),"")</f>
        <v/>
      </c>
      <c r="X605" s="49"/>
      <c r="Y605" s="5">
        <f>Hakulomake!$B$29</f>
        <v>0</v>
      </c>
    </row>
    <row r="606" spans="1:25" x14ac:dyDescent="0.25">
      <c r="A606" s="6" t="s">
        <v>59</v>
      </c>
      <c r="B606" s="5">
        <f>Hakulomake!$B$17</f>
        <v>0</v>
      </c>
      <c r="C606" s="61">
        <v>4</v>
      </c>
      <c r="D606" s="5" t="s">
        <v>1009</v>
      </c>
      <c r="E606" s="60" t="s">
        <v>1189</v>
      </c>
      <c r="F606" s="5" t="s">
        <v>1011</v>
      </c>
      <c r="G606" s="5" t="s">
        <v>1147</v>
      </c>
      <c r="H606" s="5" t="s">
        <v>1058</v>
      </c>
      <c r="I606" s="5" t="s">
        <v>65</v>
      </c>
      <c r="J606" s="61">
        <v>100</v>
      </c>
      <c r="N606" s="13"/>
      <c r="O606" s="39">
        <f>MIN(Lääkkeet[[#This Row],[Velvoite 1.1.2025 (pakkauksia)]],Lääkkeet[[#This Row],[Suurimman alitusluvan mukainen velvoite 
1.1.-30.6.2025 (pakkauksia)]],Lääkkeet[[#This Row],[Alin saldo 
1.1.-30.6.2025 (pakkauksia)]])*Lääkkeet[[#This Row],[Kirjanpitoarvo / pakkaus 1.1.2025
(EUR  ALV 0 %)]]</f>
        <v>0</v>
      </c>
      <c r="P606" s="15"/>
      <c r="Q606" s="12"/>
      <c r="R606" s="12"/>
      <c r="S606" s="12"/>
      <c r="T606" s="13"/>
      <c r="U606" s="39">
        <f>MIN(Lääkkeet[[#This Row],[Velvoite 1.7.2025 (pakkauksia)]],Lääkkeet[[#This Row],[Suurimman alitusluvan mukainen velvoite
1.7.-31.12.2025 (pakkauksia)]],Lääkkeet[[#This Row],[Alin saldo 
1.7.-31.12.2025 (pakkauksia)]])*Lääkkeet[[#This Row],[Kirjanpitoarvo / pakkaus 1.7.2025
(EUR  ALV 0 %)]]</f>
        <v>0</v>
      </c>
      <c r="W606" s="49" t="str" cm="1">
        <f t="array" ref="W606">IFERROR(_xlfn.IFS(Lääkkeet[[#This Row],[Sitoutunut pääoma 
1.1.-30.6.2025 (EUR)]]&gt;0,"Täytetyt",Lääkkeet[[#This Row],[Sitoutunut pääoma 
1.7.-31.12.2025 (EUR)]]&gt;0,"Täytetyt"),"")</f>
        <v/>
      </c>
      <c r="X606" s="49"/>
      <c r="Y606" s="5">
        <f>Hakulomake!$B$29</f>
        <v>0</v>
      </c>
    </row>
    <row r="607" spans="1:25" x14ac:dyDescent="0.25">
      <c r="A607" s="6" t="s">
        <v>59</v>
      </c>
      <c r="B607" s="5">
        <f>Hakulomake!$B$17</f>
        <v>0</v>
      </c>
      <c r="C607" s="61">
        <v>4</v>
      </c>
      <c r="D607" s="5" t="s">
        <v>1037</v>
      </c>
      <c r="E607" s="60" t="s">
        <v>1190</v>
      </c>
      <c r="F607" s="5" t="s">
        <v>1039</v>
      </c>
      <c r="G607" s="5" t="s">
        <v>1123</v>
      </c>
      <c r="H607" s="5" t="s">
        <v>384</v>
      </c>
      <c r="I607" s="5" t="s">
        <v>1041</v>
      </c>
      <c r="J607" s="61" t="s">
        <v>942</v>
      </c>
      <c r="N607" s="13"/>
      <c r="O607" s="39">
        <f>MIN(Lääkkeet[[#This Row],[Velvoite 1.1.2025 (pakkauksia)]],Lääkkeet[[#This Row],[Suurimman alitusluvan mukainen velvoite 
1.1.-30.6.2025 (pakkauksia)]],Lääkkeet[[#This Row],[Alin saldo 
1.1.-30.6.2025 (pakkauksia)]])*Lääkkeet[[#This Row],[Kirjanpitoarvo / pakkaus 1.1.2025
(EUR  ALV 0 %)]]</f>
        <v>0</v>
      </c>
      <c r="P607" s="15"/>
      <c r="Q607" s="12"/>
      <c r="R607" s="12"/>
      <c r="S607" s="12"/>
      <c r="T607" s="13"/>
      <c r="U607" s="39">
        <f>MIN(Lääkkeet[[#This Row],[Velvoite 1.7.2025 (pakkauksia)]],Lääkkeet[[#This Row],[Suurimman alitusluvan mukainen velvoite
1.7.-31.12.2025 (pakkauksia)]],Lääkkeet[[#This Row],[Alin saldo 
1.7.-31.12.2025 (pakkauksia)]])*Lääkkeet[[#This Row],[Kirjanpitoarvo / pakkaus 1.7.2025
(EUR  ALV 0 %)]]</f>
        <v>0</v>
      </c>
      <c r="W607" s="49" t="str" cm="1">
        <f t="array" ref="W607">IFERROR(_xlfn.IFS(Lääkkeet[[#This Row],[Sitoutunut pääoma 
1.1.-30.6.2025 (EUR)]]&gt;0,"Täytetyt",Lääkkeet[[#This Row],[Sitoutunut pääoma 
1.7.-31.12.2025 (EUR)]]&gt;0,"Täytetyt"),"")</f>
        <v/>
      </c>
      <c r="X607" s="49"/>
      <c r="Y607" s="5">
        <f>Hakulomake!$B$29</f>
        <v>0</v>
      </c>
    </row>
    <row r="608" spans="1:25" x14ac:dyDescent="0.25">
      <c r="A608" s="6" t="s">
        <v>59</v>
      </c>
      <c r="B608" s="5">
        <f>Hakulomake!$B$17</f>
        <v>0</v>
      </c>
      <c r="C608" s="61">
        <v>4</v>
      </c>
      <c r="D608" s="5" t="s">
        <v>1061</v>
      </c>
      <c r="E608" s="60" t="s">
        <v>1191</v>
      </c>
      <c r="F608" s="5" t="s">
        <v>1063</v>
      </c>
      <c r="G608" s="5" t="s">
        <v>1064</v>
      </c>
      <c r="H608" s="5" t="s">
        <v>796</v>
      </c>
      <c r="I608" s="5" t="s">
        <v>133</v>
      </c>
      <c r="J608" s="61">
        <v>100</v>
      </c>
      <c r="N608" s="13"/>
      <c r="O608" s="39">
        <f>MIN(Lääkkeet[[#This Row],[Velvoite 1.1.2025 (pakkauksia)]],Lääkkeet[[#This Row],[Suurimman alitusluvan mukainen velvoite 
1.1.-30.6.2025 (pakkauksia)]],Lääkkeet[[#This Row],[Alin saldo 
1.1.-30.6.2025 (pakkauksia)]])*Lääkkeet[[#This Row],[Kirjanpitoarvo / pakkaus 1.1.2025
(EUR  ALV 0 %)]]</f>
        <v>0</v>
      </c>
      <c r="P608" s="15"/>
      <c r="Q608" s="12"/>
      <c r="R608" s="12"/>
      <c r="S608" s="12"/>
      <c r="T608" s="13"/>
      <c r="U608" s="39">
        <f>MIN(Lääkkeet[[#This Row],[Velvoite 1.7.2025 (pakkauksia)]],Lääkkeet[[#This Row],[Suurimman alitusluvan mukainen velvoite
1.7.-31.12.2025 (pakkauksia)]],Lääkkeet[[#This Row],[Alin saldo 
1.7.-31.12.2025 (pakkauksia)]])*Lääkkeet[[#This Row],[Kirjanpitoarvo / pakkaus 1.7.2025
(EUR  ALV 0 %)]]</f>
        <v>0</v>
      </c>
      <c r="W608" s="49" t="str" cm="1">
        <f t="array" ref="W608">IFERROR(_xlfn.IFS(Lääkkeet[[#This Row],[Sitoutunut pääoma 
1.1.-30.6.2025 (EUR)]]&gt;0,"Täytetyt",Lääkkeet[[#This Row],[Sitoutunut pääoma 
1.7.-31.12.2025 (EUR)]]&gt;0,"Täytetyt"),"")</f>
        <v/>
      </c>
      <c r="X608" s="49"/>
      <c r="Y608" s="5">
        <f>Hakulomake!$B$29</f>
        <v>0</v>
      </c>
    </row>
    <row r="609" spans="1:25" x14ac:dyDescent="0.25">
      <c r="A609" s="6" t="s">
        <v>59</v>
      </c>
      <c r="B609" s="5">
        <f>Hakulomake!$B$17</f>
        <v>0</v>
      </c>
      <c r="C609" s="61">
        <v>4</v>
      </c>
      <c r="D609" s="5" t="s">
        <v>1047</v>
      </c>
      <c r="E609" s="60" t="s">
        <v>1192</v>
      </c>
      <c r="F609" s="5" t="s">
        <v>1049</v>
      </c>
      <c r="G609" s="5" t="s">
        <v>1050</v>
      </c>
      <c r="H609" s="5" t="s">
        <v>1193</v>
      </c>
      <c r="I609" s="5" t="s">
        <v>133</v>
      </c>
      <c r="J609" s="61">
        <v>100</v>
      </c>
      <c r="N609" s="13"/>
      <c r="O609" s="39">
        <f>MIN(Lääkkeet[[#This Row],[Velvoite 1.1.2025 (pakkauksia)]],Lääkkeet[[#This Row],[Suurimman alitusluvan mukainen velvoite 
1.1.-30.6.2025 (pakkauksia)]],Lääkkeet[[#This Row],[Alin saldo 
1.1.-30.6.2025 (pakkauksia)]])*Lääkkeet[[#This Row],[Kirjanpitoarvo / pakkaus 1.1.2025
(EUR  ALV 0 %)]]</f>
        <v>0</v>
      </c>
      <c r="P609" s="15"/>
      <c r="Q609" s="12"/>
      <c r="R609" s="12"/>
      <c r="S609" s="12"/>
      <c r="T609" s="13"/>
      <c r="U609" s="39">
        <f>MIN(Lääkkeet[[#This Row],[Velvoite 1.7.2025 (pakkauksia)]],Lääkkeet[[#This Row],[Suurimman alitusluvan mukainen velvoite
1.7.-31.12.2025 (pakkauksia)]],Lääkkeet[[#This Row],[Alin saldo 
1.7.-31.12.2025 (pakkauksia)]])*Lääkkeet[[#This Row],[Kirjanpitoarvo / pakkaus 1.7.2025
(EUR  ALV 0 %)]]</f>
        <v>0</v>
      </c>
      <c r="W609" s="49" t="str" cm="1">
        <f t="array" ref="W609">IFERROR(_xlfn.IFS(Lääkkeet[[#This Row],[Sitoutunut pääoma 
1.1.-30.6.2025 (EUR)]]&gt;0,"Täytetyt",Lääkkeet[[#This Row],[Sitoutunut pääoma 
1.7.-31.12.2025 (EUR)]]&gt;0,"Täytetyt"),"")</f>
        <v/>
      </c>
      <c r="X609" s="49"/>
      <c r="Y609" s="5">
        <f>Hakulomake!$B$29</f>
        <v>0</v>
      </c>
    </row>
    <row r="610" spans="1:25" x14ac:dyDescent="0.25">
      <c r="A610" s="6" t="s">
        <v>59</v>
      </c>
      <c r="B610" s="5">
        <f>Hakulomake!$B$17</f>
        <v>0</v>
      </c>
      <c r="C610" s="61">
        <v>4</v>
      </c>
      <c r="D610" s="5" t="s">
        <v>1107</v>
      </c>
      <c r="E610" s="60" t="s">
        <v>1194</v>
      </c>
      <c r="F610" s="5" t="s">
        <v>1109</v>
      </c>
      <c r="G610" s="5" t="s">
        <v>2723</v>
      </c>
      <c r="H610" s="5" t="s">
        <v>1003</v>
      </c>
      <c r="I610" s="5" t="s">
        <v>1025</v>
      </c>
      <c r="J610" s="61" t="s">
        <v>1005</v>
      </c>
      <c r="N610" s="13"/>
      <c r="O610" s="39">
        <f>MIN(Lääkkeet[[#This Row],[Velvoite 1.1.2025 (pakkauksia)]],Lääkkeet[[#This Row],[Suurimman alitusluvan mukainen velvoite 
1.1.-30.6.2025 (pakkauksia)]],Lääkkeet[[#This Row],[Alin saldo 
1.1.-30.6.2025 (pakkauksia)]])*Lääkkeet[[#This Row],[Kirjanpitoarvo / pakkaus 1.1.2025
(EUR  ALV 0 %)]]</f>
        <v>0</v>
      </c>
      <c r="P610" s="15"/>
      <c r="Q610" s="12"/>
      <c r="R610" s="12"/>
      <c r="S610" s="12"/>
      <c r="T610" s="13"/>
      <c r="U610" s="39">
        <f>MIN(Lääkkeet[[#This Row],[Velvoite 1.7.2025 (pakkauksia)]],Lääkkeet[[#This Row],[Suurimman alitusluvan mukainen velvoite
1.7.-31.12.2025 (pakkauksia)]],Lääkkeet[[#This Row],[Alin saldo 
1.7.-31.12.2025 (pakkauksia)]])*Lääkkeet[[#This Row],[Kirjanpitoarvo / pakkaus 1.7.2025
(EUR  ALV 0 %)]]</f>
        <v>0</v>
      </c>
      <c r="W610" s="49" t="str" cm="1">
        <f t="array" ref="W610">IFERROR(_xlfn.IFS(Lääkkeet[[#This Row],[Sitoutunut pääoma 
1.1.-30.6.2025 (EUR)]]&gt;0,"Täytetyt",Lääkkeet[[#This Row],[Sitoutunut pääoma 
1.7.-31.12.2025 (EUR)]]&gt;0,"Täytetyt"),"")</f>
        <v/>
      </c>
      <c r="X610" s="49"/>
      <c r="Y610" s="5">
        <f>Hakulomake!$B$29</f>
        <v>0</v>
      </c>
    </row>
    <row r="611" spans="1:25" x14ac:dyDescent="0.25">
      <c r="A611" s="6" t="s">
        <v>59</v>
      </c>
      <c r="B611" s="5">
        <f>Hakulomake!$B$17</f>
        <v>0</v>
      </c>
      <c r="C611" s="61">
        <v>4</v>
      </c>
      <c r="D611" s="5" t="s">
        <v>1009</v>
      </c>
      <c r="E611" s="60" t="s">
        <v>1195</v>
      </c>
      <c r="F611" s="5" t="s">
        <v>1011</v>
      </c>
      <c r="G611" s="5" t="s">
        <v>1094</v>
      </c>
      <c r="H611" s="5" t="s">
        <v>104</v>
      </c>
      <c r="I611" s="5" t="s">
        <v>806</v>
      </c>
      <c r="J611" s="61">
        <v>100</v>
      </c>
      <c r="N611" s="13"/>
      <c r="O611" s="39">
        <f>MIN(Lääkkeet[[#This Row],[Velvoite 1.1.2025 (pakkauksia)]],Lääkkeet[[#This Row],[Suurimman alitusluvan mukainen velvoite 
1.1.-30.6.2025 (pakkauksia)]],Lääkkeet[[#This Row],[Alin saldo 
1.1.-30.6.2025 (pakkauksia)]])*Lääkkeet[[#This Row],[Kirjanpitoarvo / pakkaus 1.1.2025
(EUR  ALV 0 %)]]</f>
        <v>0</v>
      </c>
      <c r="P611" s="15"/>
      <c r="Q611" s="12"/>
      <c r="R611" s="12"/>
      <c r="S611" s="12"/>
      <c r="T611" s="13"/>
      <c r="U611" s="39">
        <f>MIN(Lääkkeet[[#This Row],[Velvoite 1.7.2025 (pakkauksia)]],Lääkkeet[[#This Row],[Suurimman alitusluvan mukainen velvoite
1.7.-31.12.2025 (pakkauksia)]],Lääkkeet[[#This Row],[Alin saldo 
1.7.-31.12.2025 (pakkauksia)]])*Lääkkeet[[#This Row],[Kirjanpitoarvo / pakkaus 1.7.2025
(EUR  ALV 0 %)]]</f>
        <v>0</v>
      </c>
      <c r="W611" s="49" t="str" cm="1">
        <f t="array" ref="W611">IFERROR(_xlfn.IFS(Lääkkeet[[#This Row],[Sitoutunut pääoma 
1.1.-30.6.2025 (EUR)]]&gt;0,"Täytetyt",Lääkkeet[[#This Row],[Sitoutunut pääoma 
1.7.-31.12.2025 (EUR)]]&gt;0,"Täytetyt"),"")</f>
        <v/>
      </c>
      <c r="X611" s="49"/>
      <c r="Y611" s="5">
        <f>Hakulomake!$B$29</f>
        <v>0</v>
      </c>
    </row>
    <row r="612" spans="1:25" x14ac:dyDescent="0.25">
      <c r="A612" s="6" t="s">
        <v>59</v>
      </c>
      <c r="B612" s="5">
        <f>Hakulomake!$B$17</f>
        <v>0</v>
      </c>
      <c r="C612" s="61">
        <v>4</v>
      </c>
      <c r="D612" s="5" t="s">
        <v>1022</v>
      </c>
      <c r="E612" s="60" t="s">
        <v>1196</v>
      </c>
      <c r="F612" s="5" t="s">
        <v>1015</v>
      </c>
      <c r="G612" s="5" t="s">
        <v>1197</v>
      </c>
      <c r="H612" s="5" t="s">
        <v>1017</v>
      </c>
      <c r="I612" s="5" t="s">
        <v>206</v>
      </c>
      <c r="J612" s="61" t="s">
        <v>1198</v>
      </c>
      <c r="N612" s="13"/>
      <c r="O612" s="39">
        <f>MIN(Lääkkeet[[#This Row],[Velvoite 1.1.2025 (pakkauksia)]],Lääkkeet[[#This Row],[Suurimman alitusluvan mukainen velvoite 
1.1.-30.6.2025 (pakkauksia)]],Lääkkeet[[#This Row],[Alin saldo 
1.1.-30.6.2025 (pakkauksia)]])*Lääkkeet[[#This Row],[Kirjanpitoarvo / pakkaus 1.1.2025
(EUR  ALV 0 %)]]</f>
        <v>0</v>
      </c>
      <c r="P612" s="15"/>
      <c r="Q612" s="12"/>
      <c r="R612" s="12"/>
      <c r="S612" s="12"/>
      <c r="T612" s="13"/>
      <c r="U612" s="39">
        <f>MIN(Lääkkeet[[#This Row],[Velvoite 1.7.2025 (pakkauksia)]],Lääkkeet[[#This Row],[Suurimman alitusluvan mukainen velvoite
1.7.-31.12.2025 (pakkauksia)]],Lääkkeet[[#This Row],[Alin saldo 
1.7.-31.12.2025 (pakkauksia)]])*Lääkkeet[[#This Row],[Kirjanpitoarvo / pakkaus 1.7.2025
(EUR  ALV 0 %)]]</f>
        <v>0</v>
      </c>
      <c r="W612" s="49" t="str" cm="1">
        <f t="array" ref="W612">IFERROR(_xlfn.IFS(Lääkkeet[[#This Row],[Sitoutunut pääoma 
1.1.-30.6.2025 (EUR)]]&gt;0,"Täytetyt",Lääkkeet[[#This Row],[Sitoutunut pääoma 
1.7.-31.12.2025 (EUR)]]&gt;0,"Täytetyt"),"")</f>
        <v/>
      </c>
      <c r="X612" s="49"/>
      <c r="Y612" s="5">
        <f>Hakulomake!$B$29</f>
        <v>0</v>
      </c>
    </row>
    <row r="613" spans="1:25" x14ac:dyDescent="0.25">
      <c r="A613" s="6" t="s">
        <v>59</v>
      </c>
      <c r="B613" s="5">
        <f>Hakulomake!$B$17</f>
        <v>0</v>
      </c>
      <c r="C613" s="61">
        <v>4</v>
      </c>
      <c r="D613" s="5" t="s">
        <v>1070</v>
      </c>
      <c r="E613" s="60" t="s">
        <v>1199</v>
      </c>
      <c r="F613" s="5" t="s">
        <v>1072</v>
      </c>
      <c r="G613" s="5" t="s">
        <v>1200</v>
      </c>
      <c r="H613" s="5" t="s">
        <v>1175</v>
      </c>
      <c r="I613" s="5" t="s">
        <v>1004</v>
      </c>
      <c r="J613" s="61" t="s">
        <v>1138</v>
      </c>
      <c r="N613" s="13"/>
      <c r="O613" s="39">
        <f>MIN(Lääkkeet[[#This Row],[Velvoite 1.1.2025 (pakkauksia)]],Lääkkeet[[#This Row],[Suurimman alitusluvan mukainen velvoite 
1.1.-30.6.2025 (pakkauksia)]],Lääkkeet[[#This Row],[Alin saldo 
1.1.-30.6.2025 (pakkauksia)]])*Lääkkeet[[#This Row],[Kirjanpitoarvo / pakkaus 1.1.2025
(EUR  ALV 0 %)]]</f>
        <v>0</v>
      </c>
      <c r="P613" s="15"/>
      <c r="Q613" s="12"/>
      <c r="R613" s="12"/>
      <c r="S613" s="12"/>
      <c r="T613" s="13"/>
      <c r="U613" s="39">
        <f>MIN(Lääkkeet[[#This Row],[Velvoite 1.7.2025 (pakkauksia)]],Lääkkeet[[#This Row],[Suurimman alitusluvan mukainen velvoite
1.7.-31.12.2025 (pakkauksia)]],Lääkkeet[[#This Row],[Alin saldo 
1.7.-31.12.2025 (pakkauksia)]])*Lääkkeet[[#This Row],[Kirjanpitoarvo / pakkaus 1.7.2025
(EUR  ALV 0 %)]]</f>
        <v>0</v>
      </c>
      <c r="W613" s="49" t="str" cm="1">
        <f t="array" ref="W613">IFERROR(_xlfn.IFS(Lääkkeet[[#This Row],[Sitoutunut pääoma 
1.1.-30.6.2025 (EUR)]]&gt;0,"Täytetyt",Lääkkeet[[#This Row],[Sitoutunut pääoma 
1.7.-31.12.2025 (EUR)]]&gt;0,"Täytetyt"),"")</f>
        <v/>
      </c>
      <c r="X613" s="49"/>
      <c r="Y613" s="5">
        <f>Hakulomake!$B$29</f>
        <v>0</v>
      </c>
    </row>
    <row r="614" spans="1:25" x14ac:dyDescent="0.25">
      <c r="A614" s="6" t="s">
        <v>59</v>
      </c>
      <c r="B614" s="5">
        <f>Hakulomake!$B$17</f>
        <v>0</v>
      </c>
      <c r="C614" s="61">
        <v>4</v>
      </c>
      <c r="D614" s="5" t="s">
        <v>1037</v>
      </c>
      <c r="E614" s="60" t="s">
        <v>1201</v>
      </c>
      <c r="F614" s="5" t="s">
        <v>1039</v>
      </c>
      <c r="G614" s="5" t="s">
        <v>1178</v>
      </c>
      <c r="H614" s="5" t="s">
        <v>1162</v>
      </c>
      <c r="I614" s="5" t="s">
        <v>133</v>
      </c>
      <c r="J614" s="61">
        <v>50</v>
      </c>
      <c r="N614" s="13"/>
      <c r="O614" s="39">
        <f>MIN(Lääkkeet[[#This Row],[Velvoite 1.1.2025 (pakkauksia)]],Lääkkeet[[#This Row],[Suurimman alitusluvan mukainen velvoite 
1.1.-30.6.2025 (pakkauksia)]],Lääkkeet[[#This Row],[Alin saldo 
1.1.-30.6.2025 (pakkauksia)]])*Lääkkeet[[#This Row],[Kirjanpitoarvo / pakkaus 1.1.2025
(EUR  ALV 0 %)]]</f>
        <v>0</v>
      </c>
      <c r="P614" s="15"/>
      <c r="Q614" s="12"/>
      <c r="R614" s="12"/>
      <c r="S614" s="12"/>
      <c r="T614" s="13"/>
      <c r="U614" s="39">
        <f>MIN(Lääkkeet[[#This Row],[Velvoite 1.7.2025 (pakkauksia)]],Lääkkeet[[#This Row],[Suurimman alitusluvan mukainen velvoite
1.7.-31.12.2025 (pakkauksia)]],Lääkkeet[[#This Row],[Alin saldo 
1.7.-31.12.2025 (pakkauksia)]])*Lääkkeet[[#This Row],[Kirjanpitoarvo / pakkaus 1.7.2025
(EUR  ALV 0 %)]]</f>
        <v>0</v>
      </c>
      <c r="W614" s="49" t="str" cm="1">
        <f t="array" ref="W614">IFERROR(_xlfn.IFS(Lääkkeet[[#This Row],[Sitoutunut pääoma 
1.1.-30.6.2025 (EUR)]]&gt;0,"Täytetyt",Lääkkeet[[#This Row],[Sitoutunut pääoma 
1.7.-31.12.2025 (EUR)]]&gt;0,"Täytetyt"),"")</f>
        <v/>
      </c>
      <c r="X614" s="49"/>
      <c r="Y614" s="5">
        <f>Hakulomake!$B$29</f>
        <v>0</v>
      </c>
    </row>
    <row r="615" spans="1:25" x14ac:dyDescent="0.25">
      <c r="A615" s="6" t="s">
        <v>59</v>
      </c>
      <c r="B615" s="5">
        <f>Hakulomake!$B$17</f>
        <v>0</v>
      </c>
      <c r="C615" s="61">
        <v>4</v>
      </c>
      <c r="D615" s="5" t="s">
        <v>1047</v>
      </c>
      <c r="E615" s="60" t="s">
        <v>1202</v>
      </c>
      <c r="F615" s="5" t="s">
        <v>1049</v>
      </c>
      <c r="G615" s="5" t="s">
        <v>1050</v>
      </c>
      <c r="H615" s="5" t="s">
        <v>1203</v>
      </c>
      <c r="I615" s="5" t="s">
        <v>133</v>
      </c>
      <c r="J615" s="61">
        <v>100</v>
      </c>
      <c r="N615" s="13"/>
      <c r="O615" s="39">
        <f>MIN(Lääkkeet[[#This Row],[Velvoite 1.1.2025 (pakkauksia)]],Lääkkeet[[#This Row],[Suurimman alitusluvan mukainen velvoite 
1.1.-30.6.2025 (pakkauksia)]],Lääkkeet[[#This Row],[Alin saldo 
1.1.-30.6.2025 (pakkauksia)]])*Lääkkeet[[#This Row],[Kirjanpitoarvo / pakkaus 1.1.2025
(EUR  ALV 0 %)]]</f>
        <v>0</v>
      </c>
      <c r="P615" s="15"/>
      <c r="Q615" s="12"/>
      <c r="R615" s="12"/>
      <c r="S615" s="12"/>
      <c r="T615" s="13"/>
      <c r="U615" s="39">
        <f>MIN(Lääkkeet[[#This Row],[Velvoite 1.7.2025 (pakkauksia)]],Lääkkeet[[#This Row],[Suurimman alitusluvan mukainen velvoite
1.7.-31.12.2025 (pakkauksia)]],Lääkkeet[[#This Row],[Alin saldo 
1.7.-31.12.2025 (pakkauksia)]])*Lääkkeet[[#This Row],[Kirjanpitoarvo / pakkaus 1.7.2025
(EUR  ALV 0 %)]]</f>
        <v>0</v>
      </c>
      <c r="W615" s="49" t="str" cm="1">
        <f t="array" ref="W615">IFERROR(_xlfn.IFS(Lääkkeet[[#This Row],[Sitoutunut pääoma 
1.1.-30.6.2025 (EUR)]]&gt;0,"Täytetyt",Lääkkeet[[#This Row],[Sitoutunut pääoma 
1.7.-31.12.2025 (EUR)]]&gt;0,"Täytetyt"),"")</f>
        <v/>
      </c>
      <c r="X615" s="49"/>
      <c r="Y615" s="5">
        <f>Hakulomake!$B$29</f>
        <v>0</v>
      </c>
    </row>
    <row r="616" spans="1:25" x14ac:dyDescent="0.25">
      <c r="A616" s="6" t="s">
        <v>59</v>
      </c>
      <c r="B616" s="5">
        <f>Hakulomake!$B$17</f>
        <v>0</v>
      </c>
      <c r="C616" s="61">
        <v>4</v>
      </c>
      <c r="D616" s="5" t="s">
        <v>1047</v>
      </c>
      <c r="E616" s="60" t="s">
        <v>1204</v>
      </c>
      <c r="F616" s="5" t="s">
        <v>1049</v>
      </c>
      <c r="G616" s="5" t="s">
        <v>1050</v>
      </c>
      <c r="H616" s="5" t="s">
        <v>1205</v>
      </c>
      <c r="I616" s="5" t="s">
        <v>133</v>
      </c>
      <c r="J616" s="61">
        <v>100</v>
      </c>
      <c r="N616" s="13"/>
      <c r="O616" s="39">
        <f>MIN(Lääkkeet[[#This Row],[Velvoite 1.1.2025 (pakkauksia)]],Lääkkeet[[#This Row],[Suurimman alitusluvan mukainen velvoite 
1.1.-30.6.2025 (pakkauksia)]],Lääkkeet[[#This Row],[Alin saldo 
1.1.-30.6.2025 (pakkauksia)]])*Lääkkeet[[#This Row],[Kirjanpitoarvo / pakkaus 1.1.2025
(EUR  ALV 0 %)]]</f>
        <v>0</v>
      </c>
      <c r="P616" s="15"/>
      <c r="Q616" s="12"/>
      <c r="R616" s="12"/>
      <c r="S616" s="12"/>
      <c r="T616" s="13"/>
      <c r="U616" s="39">
        <f>MIN(Lääkkeet[[#This Row],[Velvoite 1.7.2025 (pakkauksia)]],Lääkkeet[[#This Row],[Suurimman alitusluvan mukainen velvoite
1.7.-31.12.2025 (pakkauksia)]],Lääkkeet[[#This Row],[Alin saldo 
1.7.-31.12.2025 (pakkauksia)]])*Lääkkeet[[#This Row],[Kirjanpitoarvo / pakkaus 1.7.2025
(EUR  ALV 0 %)]]</f>
        <v>0</v>
      </c>
      <c r="W616" s="49" t="str" cm="1">
        <f t="array" ref="W616">IFERROR(_xlfn.IFS(Lääkkeet[[#This Row],[Sitoutunut pääoma 
1.1.-30.6.2025 (EUR)]]&gt;0,"Täytetyt",Lääkkeet[[#This Row],[Sitoutunut pääoma 
1.7.-31.12.2025 (EUR)]]&gt;0,"Täytetyt"),"")</f>
        <v/>
      </c>
      <c r="X616" s="49"/>
      <c r="Y616" s="5">
        <f>Hakulomake!$B$29</f>
        <v>0</v>
      </c>
    </row>
    <row r="617" spans="1:25" x14ac:dyDescent="0.25">
      <c r="A617" s="6" t="s">
        <v>59</v>
      </c>
      <c r="B617" s="5">
        <f>Hakulomake!$B$17</f>
        <v>0</v>
      </c>
      <c r="C617" s="61">
        <v>5</v>
      </c>
      <c r="D617" s="5" t="s">
        <v>1206</v>
      </c>
      <c r="E617" s="60" t="s">
        <v>1207</v>
      </c>
      <c r="F617" s="5" t="s">
        <v>1208</v>
      </c>
      <c r="G617" s="5" t="s">
        <v>1209</v>
      </c>
      <c r="H617" s="5" t="s">
        <v>436</v>
      </c>
      <c r="I617" s="5" t="s">
        <v>1210</v>
      </c>
      <c r="J617" s="61" t="s">
        <v>1211</v>
      </c>
      <c r="N617" s="13"/>
      <c r="O617" s="39">
        <f>MIN(Lääkkeet[[#This Row],[Velvoite 1.1.2025 (pakkauksia)]],Lääkkeet[[#This Row],[Suurimman alitusluvan mukainen velvoite 
1.1.-30.6.2025 (pakkauksia)]],Lääkkeet[[#This Row],[Alin saldo 
1.1.-30.6.2025 (pakkauksia)]])*Lääkkeet[[#This Row],[Kirjanpitoarvo / pakkaus 1.1.2025
(EUR  ALV 0 %)]]</f>
        <v>0</v>
      </c>
      <c r="P617" s="15"/>
      <c r="Q617" s="12"/>
      <c r="R617" s="12"/>
      <c r="S617" s="12"/>
      <c r="T617" s="13"/>
      <c r="U617" s="39">
        <f>MIN(Lääkkeet[[#This Row],[Velvoite 1.7.2025 (pakkauksia)]],Lääkkeet[[#This Row],[Suurimman alitusluvan mukainen velvoite
1.7.-31.12.2025 (pakkauksia)]],Lääkkeet[[#This Row],[Alin saldo 
1.7.-31.12.2025 (pakkauksia)]])*Lääkkeet[[#This Row],[Kirjanpitoarvo / pakkaus 1.7.2025
(EUR  ALV 0 %)]]</f>
        <v>0</v>
      </c>
      <c r="W617" s="49" t="str" cm="1">
        <f t="array" ref="W617">IFERROR(_xlfn.IFS(Lääkkeet[[#This Row],[Sitoutunut pääoma 
1.1.-30.6.2025 (EUR)]]&gt;0,"Täytetyt",Lääkkeet[[#This Row],[Sitoutunut pääoma 
1.7.-31.12.2025 (EUR)]]&gt;0,"Täytetyt"),"")</f>
        <v/>
      </c>
      <c r="X617" s="49"/>
      <c r="Y617" s="5">
        <f>Hakulomake!$B$29</f>
        <v>0</v>
      </c>
    </row>
    <row r="618" spans="1:25" x14ac:dyDescent="0.25">
      <c r="A618" s="6" t="s">
        <v>59</v>
      </c>
      <c r="B618" s="5">
        <f>Hakulomake!$B$17</f>
        <v>0</v>
      </c>
      <c r="C618" s="61">
        <v>5</v>
      </c>
      <c r="D618" s="5" t="s">
        <v>1206</v>
      </c>
      <c r="E618" s="60" t="s">
        <v>1212</v>
      </c>
      <c r="F618" s="5" t="s">
        <v>1208</v>
      </c>
      <c r="G618" s="5" t="s">
        <v>1209</v>
      </c>
      <c r="H618" s="5" t="s">
        <v>787</v>
      </c>
      <c r="I618" s="5" t="s">
        <v>1210</v>
      </c>
      <c r="J618" s="61" t="s">
        <v>585</v>
      </c>
      <c r="N618" s="13"/>
      <c r="O618" s="39">
        <f>MIN(Lääkkeet[[#This Row],[Velvoite 1.1.2025 (pakkauksia)]],Lääkkeet[[#This Row],[Suurimman alitusluvan mukainen velvoite 
1.1.-30.6.2025 (pakkauksia)]],Lääkkeet[[#This Row],[Alin saldo 
1.1.-30.6.2025 (pakkauksia)]])*Lääkkeet[[#This Row],[Kirjanpitoarvo / pakkaus 1.1.2025
(EUR  ALV 0 %)]]</f>
        <v>0</v>
      </c>
      <c r="P618" s="15"/>
      <c r="Q618" s="12"/>
      <c r="R618" s="12"/>
      <c r="S618" s="12"/>
      <c r="T618" s="13"/>
      <c r="U618" s="39">
        <f>MIN(Lääkkeet[[#This Row],[Velvoite 1.7.2025 (pakkauksia)]],Lääkkeet[[#This Row],[Suurimman alitusluvan mukainen velvoite
1.7.-31.12.2025 (pakkauksia)]],Lääkkeet[[#This Row],[Alin saldo 
1.7.-31.12.2025 (pakkauksia)]])*Lääkkeet[[#This Row],[Kirjanpitoarvo / pakkaus 1.7.2025
(EUR  ALV 0 %)]]</f>
        <v>0</v>
      </c>
      <c r="W618" s="49" t="str" cm="1">
        <f t="array" ref="W618">IFERROR(_xlfn.IFS(Lääkkeet[[#This Row],[Sitoutunut pääoma 
1.1.-30.6.2025 (EUR)]]&gt;0,"Täytetyt",Lääkkeet[[#This Row],[Sitoutunut pääoma 
1.7.-31.12.2025 (EUR)]]&gt;0,"Täytetyt"),"")</f>
        <v/>
      </c>
      <c r="X618" s="49"/>
      <c r="Y618" s="5">
        <f>Hakulomake!$B$29</f>
        <v>0</v>
      </c>
    </row>
    <row r="619" spans="1:25" x14ac:dyDescent="0.25">
      <c r="A619" s="6" t="s">
        <v>59</v>
      </c>
      <c r="B619" s="5">
        <f>Hakulomake!$B$17</f>
        <v>0</v>
      </c>
      <c r="C619" s="61">
        <v>5</v>
      </c>
      <c r="D619" s="5" t="s">
        <v>1213</v>
      </c>
      <c r="E619" s="60" t="s">
        <v>1214</v>
      </c>
      <c r="F619" s="5" t="s">
        <v>1215</v>
      </c>
      <c r="G619" s="5" t="s">
        <v>1216</v>
      </c>
      <c r="H619" s="5" t="s">
        <v>93</v>
      </c>
      <c r="I619" s="5" t="s">
        <v>65</v>
      </c>
      <c r="J619" s="61">
        <v>10</v>
      </c>
      <c r="N619" s="13"/>
      <c r="O619" s="39">
        <f>MIN(Lääkkeet[[#This Row],[Velvoite 1.1.2025 (pakkauksia)]],Lääkkeet[[#This Row],[Suurimman alitusluvan mukainen velvoite 
1.1.-30.6.2025 (pakkauksia)]],Lääkkeet[[#This Row],[Alin saldo 
1.1.-30.6.2025 (pakkauksia)]])*Lääkkeet[[#This Row],[Kirjanpitoarvo / pakkaus 1.1.2025
(EUR  ALV 0 %)]]</f>
        <v>0</v>
      </c>
      <c r="P619" s="15"/>
      <c r="Q619" s="12"/>
      <c r="R619" s="12"/>
      <c r="S619" s="12"/>
      <c r="T619" s="13"/>
      <c r="U619" s="39">
        <f>MIN(Lääkkeet[[#This Row],[Velvoite 1.7.2025 (pakkauksia)]],Lääkkeet[[#This Row],[Suurimman alitusluvan mukainen velvoite
1.7.-31.12.2025 (pakkauksia)]],Lääkkeet[[#This Row],[Alin saldo 
1.7.-31.12.2025 (pakkauksia)]])*Lääkkeet[[#This Row],[Kirjanpitoarvo / pakkaus 1.7.2025
(EUR  ALV 0 %)]]</f>
        <v>0</v>
      </c>
      <c r="W619" s="49" t="str" cm="1">
        <f t="array" ref="W619">IFERROR(_xlfn.IFS(Lääkkeet[[#This Row],[Sitoutunut pääoma 
1.1.-30.6.2025 (EUR)]]&gt;0,"Täytetyt",Lääkkeet[[#This Row],[Sitoutunut pääoma 
1.7.-31.12.2025 (EUR)]]&gt;0,"Täytetyt"),"")</f>
        <v/>
      </c>
      <c r="X619" s="49"/>
      <c r="Y619" s="5">
        <f>Hakulomake!$B$29</f>
        <v>0</v>
      </c>
    </row>
    <row r="620" spans="1:25" x14ac:dyDescent="0.25">
      <c r="A620" s="6" t="s">
        <v>59</v>
      </c>
      <c r="B620" s="5">
        <f>Hakulomake!$B$17</f>
        <v>0</v>
      </c>
      <c r="C620" s="61">
        <v>5</v>
      </c>
      <c r="D620" s="5" t="s">
        <v>1206</v>
      </c>
      <c r="E620" s="60" t="s">
        <v>1217</v>
      </c>
      <c r="F620" s="5" t="s">
        <v>1208</v>
      </c>
      <c r="G620" s="5" t="s">
        <v>1209</v>
      </c>
      <c r="H620" s="5" t="s">
        <v>796</v>
      </c>
      <c r="I620" s="5" t="s">
        <v>171</v>
      </c>
      <c r="J620" s="61">
        <v>28</v>
      </c>
      <c r="N620" s="13"/>
      <c r="O620" s="39">
        <f>MIN(Lääkkeet[[#This Row],[Velvoite 1.1.2025 (pakkauksia)]],Lääkkeet[[#This Row],[Suurimman alitusluvan mukainen velvoite 
1.1.-30.6.2025 (pakkauksia)]],Lääkkeet[[#This Row],[Alin saldo 
1.1.-30.6.2025 (pakkauksia)]])*Lääkkeet[[#This Row],[Kirjanpitoarvo / pakkaus 1.1.2025
(EUR  ALV 0 %)]]</f>
        <v>0</v>
      </c>
      <c r="P620" s="15"/>
      <c r="Q620" s="12"/>
      <c r="R620" s="12"/>
      <c r="S620" s="12"/>
      <c r="T620" s="13"/>
      <c r="U620" s="39">
        <f>MIN(Lääkkeet[[#This Row],[Velvoite 1.7.2025 (pakkauksia)]],Lääkkeet[[#This Row],[Suurimman alitusluvan mukainen velvoite
1.7.-31.12.2025 (pakkauksia)]],Lääkkeet[[#This Row],[Alin saldo 
1.7.-31.12.2025 (pakkauksia)]])*Lääkkeet[[#This Row],[Kirjanpitoarvo / pakkaus 1.7.2025
(EUR  ALV 0 %)]]</f>
        <v>0</v>
      </c>
      <c r="W620" s="49" t="str" cm="1">
        <f t="array" ref="W620">IFERROR(_xlfn.IFS(Lääkkeet[[#This Row],[Sitoutunut pääoma 
1.1.-30.6.2025 (EUR)]]&gt;0,"Täytetyt",Lääkkeet[[#This Row],[Sitoutunut pääoma 
1.7.-31.12.2025 (EUR)]]&gt;0,"Täytetyt"),"")</f>
        <v/>
      </c>
      <c r="X620" s="49"/>
      <c r="Y620" s="5">
        <f>Hakulomake!$B$29</f>
        <v>0</v>
      </c>
    </row>
    <row r="621" spans="1:25" x14ac:dyDescent="0.25">
      <c r="A621" s="6" t="s">
        <v>59</v>
      </c>
      <c r="B621" s="5">
        <f>Hakulomake!$B$17</f>
        <v>0</v>
      </c>
      <c r="C621" s="61">
        <v>5</v>
      </c>
      <c r="D621" s="5" t="s">
        <v>1206</v>
      </c>
      <c r="E621" s="60" t="s">
        <v>1218</v>
      </c>
      <c r="F621" s="5" t="s">
        <v>1208</v>
      </c>
      <c r="G621" s="5" t="s">
        <v>1209</v>
      </c>
      <c r="H621" s="5" t="s">
        <v>836</v>
      </c>
      <c r="I621" s="5" t="s">
        <v>171</v>
      </c>
      <c r="J621" s="61">
        <v>28</v>
      </c>
      <c r="N621" s="13"/>
      <c r="O621" s="39">
        <f>MIN(Lääkkeet[[#This Row],[Velvoite 1.1.2025 (pakkauksia)]],Lääkkeet[[#This Row],[Suurimman alitusluvan mukainen velvoite 
1.1.-30.6.2025 (pakkauksia)]],Lääkkeet[[#This Row],[Alin saldo 
1.1.-30.6.2025 (pakkauksia)]])*Lääkkeet[[#This Row],[Kirjanpitoarvo / pakkaus 1.1.2025
(EUR  ALV 0 %)]]</f>
        <v>0</v>
      </c>
      <c r="P621" s="15"/>
      <c r="Q621" s="12"/>
      <c r="R621" s="12"/>
      <c r="S621" s="12"/>
      <c r="T621" s="13"/>
      <c r="U621" s="39">
        <f>MIN(Lääkkeet[[#This Row],[Velvoite 1.7.2025 (pakkauksia)]],Lääkkeet[[#This Row],[Suurimman alitusluvan mukainen velvoite
1.7.-31.12.2025 (pakkauksia)]],Lääkkeet[[#This Row],[Alin saldo 
1.7.-31.12.2025 (pakkauksia)]])*Lääkkeet[[#This Row],[Kirjanpitoarvo / pakkaus 1.7.2025
(EUR  ALV 0 %)]]</f>
        <v>0</v>
      </c>
      <c r="W621" s="49" t="str" cm="1">
        <f t="array" ref="W621">IFERROR(_xlfn.IFS(Lääkkeet[[#This Row],[Sitoutunut pääoma 
1.1.-30.6.2025 (EUR)]]&gt;0,"Täytetyt",Lääkkeet[[#This Row],[Sitoutunut pääoma 
1.7.-31.12.2025 (EUR)]]&gt;0,"Täytetyt"),"")</f>
        <v/>
      </c>
      <c r="X621" s="49"/>
      <c r="Y621" s="5">
        <f>Hakulomake!$B$29</f>
        <v>0</v>
      </c>
    </row>
    <row r="622" spans="1:25" x14ac:dyDescent="0.25">
      <c r="A622" s="6" t="s">
        <v>59</v>
      </c>
      <c r="B622" s="5">
        <f>Hakulomake!$B$17</f>
        <v>0</v>
      </c>
      <c r="C622" s="61">
        <v>5</v>
      </c>
      <c r="D622" s="5" t="s">
        <v>1219</v>
      </c>
      <c r="E622" s="60" t="s">
        <v>1220</v>
      </c>
      <c r="F622" s="5" t="s">
        <v>1221</v>
      </c>
      <c r="G622" s="5" t="s">
        <v>1222</v>
      </c>
      <c r="H622" s="5" t="s">
        <v>203</v>
      </c>
      <c r="I622" s="5" t="s">
        <v>65</v>
      </c>
      <c r="J622" s="61">
        <v>100</v>
      </c>
      <c r="N622" s="13"/>
      <c r="O622" s="39">
        <f>MIN(Lääkkeet[[#This Row],[Velvoite 1.1.2025 (pakkauksia)]],Lääkkeet[[#This Row],[Suurimman alitusluvan mukainen velvoite 
1.1.-30.6.2025 (pakkauksia)]],Lääkkeet[[#This Row],[Alin saldo 
1.1.-30.6.2025 (pakkauksia)]])*Lääkkeet[[#This Row],[Kirjanpitoarvo / pakkaus 1.1.2025
(EUR  ALV 0 %)]]</f>
        <v>0</v>
      </c>
      <c r="P622" s="15"/>
      <c r="Q622" s="12"/>
      <c r="R622" s="12"/>
      <c r="S622" s="12"/>
      <c r="T622" s="13"/>
      <c r="U622" s="39">
        <f>MIN(Lääkkeet[[#This Row],[Velvoite 1.7.2025 (pakkauksia)]],Lääkkeet[[#This Row],[Suurimman alitusluvan mukainen velvoite
1.7.-31.12.2025 (pakkauksia)]],Lääkkeet[[#This Row],[Alin saldo 
1.7.-31.12.2025 (pakkauksia)]])*Lääkkeet[[#This Row],[Kirjanpitoarvo / pakkaus 1.7.2025
(EUR  ALV 0 %)]]</f>
        <v>0</v>
      </c>
      <c r="W622" s="49" t="str" cm="1">
        <f t="array" ref="W622">IFERROR(_xlfn.IFS(Lääkkeet[[#This Row],[Sitoutunut pääoma 
1.1.-30.6.2025 (EUR)]]&gt;0,"Täytetyt",Lääkkeet[[#This Row],[Sitoutunut pääoma 
1.7.-31.12.2025 (EUR)]]&gt;0,"Täytetyt"),"")</f>
        <v/>
      </c>
      <c r="X622" s="49"/>
      <c r="Y622" s="5">
        <f>Hakulomake!$B$29</f>
        <v>0</v>
      </c>
    </row>
    <row r="623" spans="1:25" x14ac:dyDescent="0.25">
      <c r="A623" s="6" t="s">
        <v>59</v>
      </c>
      <c r="B623" s="5">
        <f>Hakulomake!$B$17</f>
        <v>0</v>
      </c>
      <c r="C623" s="61">
        <v>5</v>
      </c>
      <c r="D623" s="5" t="s">
        <v>1219</v>
      </c>
      <c r="E623" s="60" t="s">
        <v>1223</v>
      </c>
      <c r="F623" s="5" t="s">
        <v>1221</v>
      </c>
      <c r="G623" s="5" t="s">
        <v>1222</v>
      </c>
      <c r="H623" s="5" t="s">
        <v>203</v>
      </c>
      <c r="I623" s="5" t="s">
        <v>65</v>
      </c>
      <c r="J623" s="61">
        <v>30</v>
      </c>
      <c r="N623" s="13"/>
      <c r="O623" s="39">
        <f>MIN(Lääkkeet[[#This Row],[Velvoite 1.1.2025 (pakkauksia)]],Lääkkeet[[#This Row],[Suurimman alitusluvan mukainen velvoite 
1.1.-30.6.2025 (pakkauksia)]],Lääkkeet[[#This Row],[Alin saldo 
1.1.-30.6.2025 (pakkauksia)]])*Lääkkeet[[#This Row],[Kirjanpitoarvo / pakkaus 1.1.2025
(EUR  ALV 0 %)]]</f>
        <v>0</v>
      </c>
      <c r="P623" s="15"/>
      <c r="Q623" s="12"/>
      <c r="R623" s="12"/>
      <c r="S623" s="12"/>
      <c r="T623" s="13"/>
      <c r="U623" s="39">
        <f>MIN(Lääkkeet[[#This Row],[Velvoite 1.7.2025 (pakkauksia)]],Lääkkeet[[#This Row],[Suurimman alitusluvan mukainen velvoite
1.7.-31.12.2025 (pakkauksia)]],Lääkkeet[[#This Row],[Alin saldo 
1.7.-31.12.2025 (pakkauksia)]])*Lääkkeet[[#This Row],[Kirjanpitoarvo / pakkaus 1.7.2025
(EUR  ALV 0 %)]]</f>
        <v>0</v>
      </c>
      <c r="W623" s="49" t="str" cm="1">
        <f t="array" ref="W623">IFERROR(_xlfn.IFS(Lääkkeet[[#This Row],[Sitoutunut pääoma 
1.1.-30.6.2025 (EUR)]]&gt;0,"Täytetyt",Lääkkeet[[#This Row],[Sitoutunut pääoma 
1.7.-31.12.2025 (EUR)]]&gt;0,"Täytetyt"),"")</f>
        <v/>
      </c>
      <c r="X623" s="49"/>
      <c r="Y623" s="5">
        <f>Hakulomake!$B$29</f>
        <v>0</v>
      </c>
    </row>
    <row r="624" spans="1:25" x14ac:dyDescent="0.25">
      <c r="A624" s="6" t="s">
        <v>59</v>
      </c>
      <c r="B624" s="5">
        <f>Hakulomake!$B$17</f>
        <v>0</v>
      </c>
      <c r="C624" s="61">
        <v>5</v>
      </c>
      <c r="D624" s="5" t="s">
        <v>1219</v>
      </c>
      <c r="E624" s="60" t="s">
        <v>1224</v>
      </c>
      <c r="F624" s="5" t="s">
        <v>1221</v>
      </c>
      <c r="G624" s="5" t="s">
        <v>1225</v>
      </c>
      <c r="H624" s="5" t="s">
        <v>64</v>
      </c>
      <c r="I624" s="5" t="s">
        <v>65</v>
      </c>
      <c r="J624" s="61">
        <v>10</v>
      </c>
      <c r="N624" s="13"/>
      <c r="O624" s="39">
        <f>MIN(Lääkkeet[[#This Row],[Velvoite 1.1.2025 (pakkauksia)]],Lääkkeet[[#This Row],[Suurimman alitusluvan mukainen velvoite 
1.1.-30.6.2025 (pakkauksia)]],Lääkkeet[[#This Row],[Alin saldo 
1.1.-30.6.2025 (pakkauksia)]])*Lääkkeet[[#This Row],[Kirjanpitoarvo / pakkaus 1.1.2025
(EUR  ALV 0 %)]]</f>
        <v>0</v>
      </c>
      <c r="P624" s="15"/>
      <c r="Q624" s="12"/>
      <c r="R624" s="12"/>
      <c r="S624" s="12"/>
      <c r="T624" s="13"/>
      <c r="U624" s="39">
        <f>MIN(Lääkkeet[[#This Row],[Velvoite 1.7.2025 (pakkauksia)]],Lääkkeet[[#This Row],[Suurimman alitusluvan mukainen velvoite
1.7.-31.12.2025 (pakkauksia)]],Lääkkeet[[#This Row],[Alin saldo 
1.7.-31.12.2025 (pakkauksia)]])*Lääkkeet[[#This Row],[Kirjanpitoarvo / pakkaus 1.7.2025
(EUR  ALV 0 %)]]</f>
        <v>0</v>
      </c>
      <c r="W624" s="49" t="str" cm="1">
        <f t="array" ref="W624">IFERROR(_xlfn.IFS(Lääkkeet[[#This Row],[Sitoutunut pääoma 
1.1.-30.6.2025 (EUR)]]&gt;0,"Täytetyt",Lääkkeet[[#This Row],[Sitoutunut pääoma 
1.7.-31.12.2025 (EUR)]]&gt;0,"Täytetyt"),"")</f>
        <v/>
      </c>
      <c r="X624" s="49"/>
      <c r="Y624" s="5">
        <f>Hakulomake!$B$29</f>
        <v>0</v>
      </c>
    </row>
    <row r="625" spans="1:25" x14ac:dyDescent="0.25">
      <c r="A625" s="6" t="s">
        <v>59</v>
      </c>
      <c r="B625" s="5">
        <f>Hakulomake!$B$17</f>
        <v>0</v>
      </c>
      <c r="C625" s="61">
        <v>5</v>
      </c>
      <c r="D625" s="5" t="s">
        <v>1206</v>
      </c>
      <c r="E625" s="60" t="s">
        <v>1226</v>
      </c>
      <c r="F625" s="5" t="s">
        <v>1208</v>
      </c>
      <c r="G625" s="5" t="s">
        <v>1209</v>
      </c>
      <c r="H625" s="5" t="s">
        <v>793</v>
      </c>
      <c r="I625" s="5" t="s">
        <v>171</v>
      </c>
      <c r="J625" s="61">
        <v>98</v>
      </c>
      <c r="N625" s="13"/>
      <c r="O625" s="39">
        <f>MIN(Lääkkeet[[#This Row],[Velvoite 1.1.2025 (pakkauksia)]],Lääkkeet[[#This Row],[Suurimman alitusluvan mukainen velvoite 
1.1.-30.6.2025 (pakkauksia)]],Lääkkeet[[#This Row],[Alin saldo 
1.1.-30.6.2025 (pakkauksia)]])*Lääkkeet[[#This Row],[Kirjanpitoarvo / pakkaus 1.1.2025
(EUR  ALV 0 %)]]</f>
        <v>0</v>
      </c>
      <c r="P625" s="15"/>
      <c r="Q625" s="12"/>
      <c r="R625" s="12"/>
      <c r="S625" s="12"/>
      <c r="T625" s="13"/>
      <c r="U625" s="39">
        <f>MIN(Lääkkeet[[#This Row],[Velvoite 1.7.2025 (pakkauksia)]],Lääkkeet[[#This Row],[Suurimman alitusluvan mukainen velvoite
1.7.-31.12.2025 (pakkauksia)]],Lääkkeet[[#This Row],[Alin saldo 
1.7.-31.12.2025 (pakkauksia)]])*Lääkkeet[[#This Row],[Kirjanpitoarvo / pakkaus 1.7.2025
(EUR  ALV 0 %)]]</f>
        <v>0</v>
      </c>
      <c r="W625" s="49" t="str" cm="1">
        <f t="array" ref="W625">IFERROR(_xlfn.IFS(Lääkkeet[[#This Row],[Sitoutunut pääoma 
1.1.-30.6.2025 (EUR)]]&gt;0,"Täytetyt",Lääkkeet[[#This Row],[Sitoutunut pääoma 
1.7.-31.12.2025 (EUR)]]&gt;0,"Täytetyt"),"")</f>
        <v/>
      </c>
      <c r="X625" s="49"/>
      <c r="Y625" s="5">
        <f>Hakulomake!$B$29</f>
        <v>0</v>
      </c>
    </row>
    <row r="626" spans="1:25" x14ac:dyDescent="0.25">
      <c r="A626" s="6" t="s">
        <v>59</v>
      </c>
      <c r="B626" s="5">
        <f>Hakulomake!$B$17</f>
        <v>0</v>
      </c>
      <c r="C626" s="61">
        <v>5</v>
      </c>
      <c r="D626" s="5" t="s">
        <v>1206</v>
      </c>
      <c r="E626" s="60" t="s">
        <v>1227</v>
      </c>
      <c r="F626" s="5" t="s">
        <v>1208</v>
      </c>
      <c r="G626" s="5" t="s">
        <v>1209</v>
      </c>
      <c r="H626" s="5" t="s">
        <v>836</v>
      </c>
      <c r="I626" s="5" t="s">
        <v>171</v>
      </c>
      <c r="J626" s="61">
        <v>98</v>
      </c>
      <c r="N626" s="13"/>
      <c r="O626" s="39">
        <f>MIN(Lääkkeet[[#This Row],[Velvoite 1.1.2025 (pakkauksia)]],Lääkkeet[[#This Row],[Suurimman alitusluvan mukainen velvoite 
1.1.-30.6.2025 (pakkauksia)]],Lääkkeet[[#This Row],[Alin saldo 
1.1.-30.6.2025 (pakkauksia)]])*Lääkkeet[[#This Row],[Kirjanpitoarvo / pakkaus 1.1.2025
(EUR  ALV 0 %)]]</f>
        <v>0</v>
      </c>
      <c r="P626" s="15"/>
      <c r="Q626" s="12"/>
      <c r="R626" s="12"/>
      <c r="S626" s="12"/>
      <c r="T626" s="13"/>
      <c r="U626" s="39">
        <f>MIN(Lääkkeet[[#This Row],[Velvoite 1.7.2025 (pakkauksia)]],Lääkkeet[[#This Row],[Suurimman alitusluvan mukainen velvoite
1.7.-31.12.2025 (pakkauksia)]],Lääkkeet[[#This Row],[Alin saldo 
1.7.-31.12.2025 (pakkauksia)]])*Lääkkeet[[#This Row],[Kirjanpitoarvo / pakkaus 1.7.2025
(EUR  ALV 0 %)]]</f>
        <v>0</v>
      </c>
      <c r="W626" s="49" t="str" cm="1">
        <f t="array" ref="W626">IFERROR(_xlfn.IFS(Lääkkeet[[#This Row],[Sitoutunut pääoma 
1.1.-30.6.2025 (EUR)]]&gt;0,"Täytetyt",Lääkkeet[[#This Row],[Sitoutunut pääoma 
1.7.-31.12.2025 (EUR)]]&gt;0,"Täytetyt"),"")</f>
        <v/>
      </c>
      <c r="X626" s="49"/>
      <c r="Y626" s="5">
        <f>Hakulomake!$B$29</f>
        <v>0</v>
      </c>
    </row>
    <row r="627" spans="1:25" x14ac:dyDescent="0.25">
      <c r="A627" s="6" t="s">
        <v>59</v>
      </c>
      <c r="B627" s="5">
        <f>Hakulomake!$B$17</f>
        <v>0</v>
      </c>
      <c r="C627" s="61">
        <v>5</v>
      </c>
      <c r="D627" s="5" t="s">
        <v>1213</v>
      </c>
      <c r="E627" s="60" t="s">
        <v>1228</v>
      </c>
      <c r="F627" s="5" t="s">
        <v>1215</v>
      </c>
      <c r="G627" s="5" t="s">
        <v>1229</v>
      </c>
      <c r="H627" s="5" t="s">
        <v>1230</v>
      </c>
      <c r="I627" s="5" t="s">
        <v>318</v>
      </c>
      <c r="J627" s="61">
        <v>100</v>
      </c>
      <c r="N627" s="13"/>
      <c r="O627" s="39">
        <f>MIN(Lääkkeet[[#This Row],[Velvoite 1.1.2025 (pakkauksia)]],Lääkkeet[[#This Row],[Suurimman alitusluvan mukainen velvoite 
1.1.-30.6.2025 (pakkauksia)]],Lääkkeet[[#This Row],[Alin saldo 
1.1.-30.6.2025 (pakkauksia)]])*Lääkkeet[[#This Row],[Kirjanpitoarvo / pakkaus 1.1.2025
(EUR  ALV 0 %)]]</f>
        <v>0</v>
      </c>
      <c r="P627" s="15"/>
      <c r="Q627" s="12"/>
      <c r="R627" s="12"/>
      <c r="S627" s="12"/>
      <c r="T627" s="13"/>
      <c r="U627" s="39">
        <f>MIN(Lääkkeet[[#This Row],[Velvoite 1.7.2025 (pakkauksia)]],Lääkkeet[[#This Row],[Suurimman alitusluvan mukainen velvoite
1.7.-31.12.2025 (pakkauksia)]],Lääkkeet[[#This Row],[Alin saldo 
1.7.-31.12.2025 (pakkauksia)]])*Lääkkeet[[#This Row],[Kirjanpitoarvo / pakkaus 1.7.2025
(EUR  ALV 0 %)]]</f>
        <v>0</v>
      </c>
      <c r="W627" s="49" t="str" cm="1">
        <f t="array" ref="W627">IFERROR(_xlfn.IFS(Lääkkeet[[#This Row],[Sitoutunut pääoma 
1.1.-30.6.2025 (EUR)]]&gt;0,"Täytetyt",Lääkkeet[[#This Row],[Sitoutunut pääoma 
1.7.-31.12.2025 (EUR)]]&gt;0,"Täytetyt"),"")</f>
        <v/>
      </c>
      <c r="X627" s="49"/>
      <c r="Y627" s="5">
        <f>Hakulomake!$B$29</f>
        <v>0</v>
      </c>
    </row>
    <row r="628" spans="1:25" x14ac:dyDescent="0.25">
      <c r="A628" s="6" t="s">
        <v>59</v>
      </c>
      <c r="B628" s="5">
        <f>Hakulomake!$B$17</f>
        <v>0</v>
      </c>
      <c r="C628" s="61">
        <v>5</v>
      </c>
      <c r="D628" s="5" t="s">
        <v>1213</v>
      </c>
      <c r="E628" s="60" t="s">
        <v>1231</v>
      </c>
      <c r="F628" s="5" t="s">
        <v>1215</v>
      </c>
      <c r="G628" s="5" t="s">
        <v>1232</v>
      </c>
      <c r="H628" s="5" t="s">
        <v>93</v>
      </c>
      <c r="I628" s="5" t="s">
        <v>133</v>
      </c>
      <c r="J628" s="61">
        <v>100</v>
      </c>
      <c r="N628" s="13"/>
      <c r="O628" s="39">
        <f>MIN(Lääkkeet[[#This Row],[Velvoite 1.1.2025 (pakkauksia)]],Lääkkeet[[#This Row],[Suurimman alitusluvan mukainen velvoite 
1.1.-30.6.2025 (pakkauksia)]],Lääkkeet[[#This Row],[Alin saldo 
1.1.-30.6.2025 (pakkauksia)]])*Lääkkeet[[#This Row],[Kirjanpitoarvo / pakkaus 1.1.2025
(EUR  ALV 0 %)]]</f>
        <v>0</v>
      </c>
      <c r="P628" s="15"/>
      <c r="Q628" s="12"/>
      <c r="R628" s="12"/>
      <c r="S628" s="12"/>
      <c r="T628" s="13"/>
      <c r="U628" s="39">
        <f>MIN(Lääkkeet[[#This Row],[Velvoite 1.7.2025 (pakkauksia)]],Lääkkeet[[#This Row],[Suurimman alitusluvan mukainen velvoite
1.7.-31.12.2025 (pakkauksia)]],Lääkkeet[[#This Row],[Alin saldo 
1.7.-31.12.2025 (pakkauksia)]])*Lääkkeet[[#This Row],[Kirjanpitoarvo / pakkaus 1.7.2025
(EUR  ALV 0 %)]]</f>
        <v>0</v>
      </c>
      <c r="W628" s="49" t="str" cm="1">
        <f t="array" ref="W628">IFERROR(_xlfn.IFS(Lääkkeet[[#This Row],[Sitoutunut pääoma 
1.1.-30.6.2025 (EUR)]]&gt;0,"Täytetyt",Lääkkeet[[#This Row],[Sitoutunut pääoma 
1.7.-31.12.2025 (EUR)]]&gt;0,"Täytetyt"),"")</f>
        <v/>
      </c>
      <c r="X628" s="49"/>
      <c r="Y628" s="5">
        <f>Hakulomake!$B$29</f>
        <v>0</v>
      </c>
    </row>
    <row r="629" spans="1:25" x14ac:dyDescent="0.25">
      <c r="A629" s="6" t="s">
        <v>59</v>
      </c>
      <c r="B629" s="5">
        <f>Hakulomake!$B$17</f>
        <v>0</v>
      </c>
      <c r="C629" s="61">
        <v>5</v>
      </c>
      <c r="D629" s="5" t="s">
        <v>1213</v>
      </c>
      <c r="E629" s="60" t="s">
        <v>1233</v>
      </c>
      <c r="F629" s="5" t="s">
        <v>1215</v>
      </c>
      <c r="G629" s="5" t="s">
        <v>1234</v>
      </c>
      <c r="H629" s="5" t="s">
        <v>430</v>
      </c>
      <c r="I629" s="5" t="s">
        <v>1235</v>
      </c>
      <c r="J629" s="61">
        <v>12</v>
      </c>
      <c r="N629" s="13"/>
      <c r="O629" s="39">
        <f>MIN(Lääkkeet[[#This Row],[Velvoite 1.1.2025 (pakkauksia)]],Lääkkeet[[#This Row],[Suurimman alitusluvan mukainen velvoite 
1.1.-30.6.2025 (pakkauksia)]],Lääkkeet[[#This Row],[Alin saldo 
1.1.-30.6.2025 (pakkauksia)]])*Lääkkeet[[#This Row],[Kirjanpitoarvo / pakkaus 1.1.2025
(EUR  ALV 0 %)]]</f>
        <v>0</v>
      </c>
      <c r="P629" s="15"/>
      <c r="Q629" s="12"/>
      <c r="R629" s="12"/>
      <c r="S629" s="12"/>
      <c r="T629" s="13"/>
      <c r="U629" s="39">
        <f>MIN(Lääkkeet[[#This Row],[Velvoite 1.7.2025 (pakkauksia)]],Lääkkeet[[#This Row],[Suurimman alitusluvan mukainen velvoite
1.7.-31.12.2025 (pakkauksia)]],Lääkkeet[[#This Row],[Alin saldo 
1.7.-31.12.2025 (pakkauksia)]])*Lääkkeet[[#This Row],[Kirjanpitoarvo / pakkaus 1.7.2025
(EUR  ALV 0 %)]]</f>
        <v>0</v>
      </c>
      <c r="W629" s="49" t="str" cm="1">
        <f t="array" ref="W629">IFERROR(_xlfn.IFS(Lääkkeet[[#This Row],[Sitoutunut pääoma 
1.1.-30.6.2025 (EUR)]]&gt;0,"Täytetyt",Lääkkeet[[#This Row],[Sitoutunut pääoma 
1.7.-31.12.2025 (EUR)]]&gt;0,"Täytetyt"),"")</f>
        <v/>
      </c>
      <c r="X629" s="49"/>
      <c r="Y629" s="5">
        <f>Hakulomake!$B$29</f>
        <v>0</v>
      </c>
    </row>
    <row r="630" spans="1:25" x14ac:dyDescent="0.25">
      <c r="A630" s="6" t="s">
        <v>59</v>
      </c>
      <c r="B630" s="5">
        <f>Hakulomake!$B$17</f>
        <v>0</v>
      </c>
      <c r="C630" s="61">
        <v>5</v>
      </c>
      <c r="D630" s="5" t="s">
        <v>1213</v>
      </c>
      <c r="E630" s="60" t="s">
        <v>1236</v>
      </c>
      <c r="F630" s="5" t="s">
        <v>1215</v>
      </c>
      <c r="G630" s="5" t="s">
        <v>1232</v>
      </c>
      <c r="H630" s="5" t="s">
        <v>93</v>
      </c>
      <c r="I630" s="5" t="s">
        <v>133</v>
      </c>
      <c r="J630" s="61">
        <v>10</v>
      </c>
      <c r="N630" s="13"/>
      <c r="O630" s="39">
        <f>MIN(Lääkkeet[[#This Row],[Velvoite 1.1.2025 (pakkauksia)]],Lääkkeet[[#This Row],[Suurimman alitusluvan mukainen velvoite 
1.1.-30.6.2025 (pakkauksia)]],Lääkkeet[[#This Row],[Alin saldo 
1.1.-30.6.2025 (pakkauksia)]])*Lääkkeet[[#This Row],[Kirjanpitoarvo / pakkaus 1.1.2025
(EUR  ALV 0 %)]]</f>
        <v>0</v>
      </c>
      <c r="P630" s="15"/>
      <c r="Q630" s="12"/>
      <c r="R630" s="12"/>
      <c r="S630" s="12"/>
      <c r="T630" s="13"/>
      <c r="U630" s="39">
        <f>MIN(Lääkkeet[[#This Row],[Velvoite 1.7.2025 (pakkauksia)]],Lääkkeet[[#This Row],[Suurimman alitusluvan mukainen velvoite
1.7.-31.12.2025 (pakkauksia)]],Lääkkeet[[#This Row],[Alin saldo 
1.7.-31.12.2025 (pakkauksia)]])*Lääkkeet[[#This Row],[Kirjanpitoarvo / pakkaus 1.7.2025
(EUR  ALV 0 %)]]</f>
        <v>0</v>
      </c>
      <c r="W630" s="49" t="str" cm="1">
        <f t="array" ref="W630">IFERROR(_xlfn.IFS(Lääkkeet[[#This Row],[Sitoutunut pääoma 
1.1.-30.6.2025 (EUR)]]&gt;0,"Täytetyt",Lääkkeet[[#This Row],[Sitoutunut pääoma 
1.7.-31.12.2025 (EUR)]]&gt;0,"Täytetyt"),"")</f>
        <v/>
      </c>
      <c r="X630" s="49"/>
      <c r="Y630" s="5">
        <f>Hakulomake!$B$29</f>
        <v>0</v>
      </c>
    </row>
    <row r="631" spans="1:25" x14ac:dyDescent="0.25">
      <c r="A631" s="6" t="s">
        <v>59</v>
      </c>
      <c r="B631" s="5">
        <f>Hakulomake!$B$17</f>
        <v>0</v>
      </c>
      <c r="C631" s="61">
        <v>5</v>
      </c>
      <c r="D631" s="5" t="s">
        <v>1213</v>
      </c>
      <c r="E631" s="60" t="s">
        <v>1237</v>
      </c>
      <c r="F631" s="5" t="s">
        <v>1215</v>
      </c>
      <c r="G631" s="5" t="s">
        <v>1234</v>
      </c>
      <c r="H631" s="5" t="s">
        <v>120</v>
      </c>
      <c r="I631" s="5" t="s">
        <v>1235</v>
      </c>
      <c r="J631" s="61">
        <v>12</v>
      </c>
      <c r="N631" s="13"/>
      <c r="O631" s="39">
        <f>MIN(Lääkkeet[[#This Row],[Velvoite 1.1.2025 (pakkauksia)]],Lääkkeet[[#This Row],[Suurimman alitusluvan mukainen velvoite 
1.1.-30.6.2025 (pakkauksia)]],Lääkkeet[[#This Row],[Alin saldo 
1.1.-30.6.2025 (pakkauksia)]])*Lääkkeet[[#This Row],[Kirjanpitoarvo / pakkaus 1.1.2025
(EUR  ALV 0 %)]]</f>
        <v>0</v>
      </c>
      <c r="P631" s="15"/>
      <c r="Q631" s="12"/>
      <c r="R631" s="12"/>
      <c r="S631" s="12"/>
      <c r="T631" s="13"/>
      <c r="U631" s="39">
        <f>MIN(Lääkkeet[[#This Row],[Velvoite 1.7.2025 (pakkauksia)]],Lääkkeet[[#This Row],[Suurimman alitusluvan mukainen velvoite
1.7.-31.12.2025 (pakkauksia)]],Lääkkeet[[#This Row],[Alin saldo 
1.7.-31.12.2025 (pakkauksia)]])*Lääkkeet[[#This Row],[Kirjanpitoarvo / pakkaus 1.7.2025
(EUR  ALV 0 %)]]</f>
        <v>0</v>
      </c>
      <c r="W631" s="49" t="str" cm="1">
        <f t="array" ref="W631">IFERROR(_xlfn.IFS(Lääkkeet[[#This Row],[Sitoutunut pääoma 
1.1.-30.6.2025 (EUR)]]&gt;0,"Täytetyt",Lääkkeet[[#This Row],[Sitoutunut pääoma 
1.7.-31.12.2025 (EUR)]]&gt;0,"Täytetyt"),"")</f>
        <v/>
      </c>
      <c r="X631" s="49"/>
      <c r="Y631" s="5">
        <f>Hakulomake!$B$29</f>
        <v>0</v>
      </c>
    </row>
    <row r="632" spans="1:25" x14ac:dyDescent="0.25">
      <c r="A632" s="6" t="s">
        <v>59</v>
      </c>
      <c r="B632" s="5">
        <f>Hakulomake!$B$17</f>
        <v>0</v>
      </c>
      <c r="C632" s="61">
        <v>5</v>
      </c>
      <c r="D632" s="5" t="s">
        <v>1213</v>
      </c>
      <c r="E632" s="60" t="s">
        <v>1238</v>
      </c>
      <c r="F632" s="5" t="s">
        <v>1215</v>
      </c>
      <c r="G632" s="5" t="s">
        <v>1234</v>
      </c>
      <c r="H632" s="5" t="s">
        <v>93</v>
      </c>
      <c r="I632" s="5" t="s">
        <v>1239</v>
      </c>
      <c r="J632" s="61">
        <v>12</v>
      </c>
      <c r="N632" s="13"/>
      <c r="O632" s="39">
        <f>MIN(Lääkkeet[[#This Row],[Velvoite 1.1.2025 (pakkauksia)]],Lääkkeet[[#This Row],[Suurimman alitusluvan mukainen velvoite 
1.1.-30.6.2025 (pakkauksia)]],Lääkkeet[[#This Row],[Alin saldo 
1.1.-30.6.2025 (pakkauksia)]])*Lääkkeet[[#This Row],[Kirjanpitoarvo / pakkaus 1.1.2025
(EUR  ALV 0 %)]]</f>
        <v>0</v>
      </c>
      <c r="P632" s="15"/>
      <c r="Q632" s="12"/>
      <c r="R632" s="12"/>
      <c r="S632" s="12"/>
      <c r="T632" s="13"/>
      <c r="U632" s="39">
        <f>MIN(Lääkkeet[[#This Row],[Velvoite 1.7.2025 (pakkauksia)]],Lääkkeet[[#This Row],[Suurimman alitusluvan mukainen velvoite
1.7.-31.12.2025 (pakkauksia)]],Lääkkeet[[#This Row],[Alin saldo 
1.7.-31.12.2025 (pakkauksia)]])*Lääkkeet[[#This Row],[Kirjanpitoarvo / pakkaus 1.7.2025
(EUR  ALV 0 %)]]</f>
        <v>0</v>
      </c>
      <c r="W632" s="49" t="str" cm="1">
        <f t="array" ref="W632">IFERROR(_xlfn.IFS(Lääkkeet[[#This Row],[Sitoutunut pääoma 
1.1.-30.6.2025 (EUR)]]&gt;0,"Täytetyt",Lääkkeet[[#This Row],[Sitoutunut pääoma 
1.7.-31.12.2025 (EUR)]]&gt;0,"Täytetyt"),"")</f>
        <v/>
      </c>
      <c r="X632" s="49"/>
      <c r="Y632" s="5">
        <f>Hakulomake!$B$29</f>
        <v>0</v>
      </c>
    </row>
    <row r="633" spans="1:25" x14ac:dyDescent="0.25">
      <c r="A633" s="6" t="s">
        <v>59</v>
      </c>
      <c r="B633" s="5">
        <f>Hakulomake!$B$17</f>
        <v>0</v>
      </c>
      <c r="C633" s="61">
        <v>5</v>
      </c>
      <c r="D633" s="5" t="s">
        <v>1219</v>
      </c>
      <c r="E633" s="60" t="s">
        <v>1240</v>
      </c>
      <c r="F633" s="5" t="s">
        <v>1221</v>
      </c>
      <c r="G633" s="5" t="s">
        <v>1241</v>
      </c>
      <c r="H633" s="5" t="s">
        <v>64</v>
      </c>
      <c r="I633" s="5" t="s">
        <v>65</v>
      </c>
      <c r="J633" s="61">
        <v>10</v>
      </c>
      <c r="N633" s="13"/>
      <c r="O633" s="39">
        <f>MIN(Lääkkeet[[#This Row],[Velvoite 1.1.2025 (pakkauksia)]],Lääkkeet[[#This Row],[Suurimman alitusluvan mukainen velvoite 
1.1.-30.6.2025 (pakkauksia)]],Lääkkeet[[#This Row],[Alin saldo 
1.1.-30.6.2025 (pakkauksia)]])*Lääkkeet[[#This Row],[Kirjanpitoarvo / pakkaus 1.1.2025
(EUR  ALV 0 %)]]</f>
        <v>0</v>
      </c>
      <c r="P633" s="15"/>
      <c r="Q633" s="12"/>
      <c r="R633" s="12"/>
      <c r="S633" s="12"/>
      <c r="T633" s="13"/>
      <c r="U633" s="39">
        <f>MIN(Lääkkeet[[#This Row],[Velvoite 1.7.2025 (pakkauksia)]],Lääkkeet[[#This Row],[Suurimman alitusluvan mukainen velvoite
1.7.-31.12.2025 (pakkauksia)]],Lääkkeet[[#This Row],[Alin saldo 
1.7.-31.12.2025 (pakkauksia)]])*Lääkkeet[[#This Row],[Kirjanpitoarvo / pakkaus 1.7.2025
(EUR  ALV 0 %)]]</f>
        <v>0</v>
      </c>
      <c r="W633" s="49" t="str" cm="1">
        <f t="array" ref="W633">IFERROR(_xlfn.IFS(Lääkkeet[[#This Row],[Sitoutunut pääoma 
1.1.-30.6.2025 (EUR)]]&gt;0,"Täytetyt",Lääkkeet[[#This Row],[Sitoutunut pääoma 
1.7.-31.12.2025 (EUR)]]&gt;0,"Täytetyt"),"")</f>
        <v/>
      </c>
      <c r="X633" s="49"/>
      <c r="Y633" s="5">
        <f>Hakulomake!$B$29</f>
        <v>0</v>
      </c>
    </row>
    <row r="634" spans="1:25" x14ac:dyDescent="0.25">
      <c r="A634" s="6" t="s">
        <v>59</v>
      </c>
      <c r="B634" s="5">
        <f>Hakulomake!$B$17</f>
        <v>0</v>
      </c>
      <c r="C634" s="61">
        <v>5</v>
      </c>
      <c r="D634" s="5" t="s">
        <v>1219</v>
      </c>
      <c r="E634" s="60" t="s">
        <v>1242</v>
      </c>
      <c r="F634" s="5" t="s">
        <v>1221</v>
      </c>
      <c r="G634" s="5" t="s">
        <v>1241</v>
      </c>
      <c r="H634" s="5" t="s">
        <v>64</v>
      </c>
      <c r="I634" s="5" t="s">
        <v>65</v>
      </c>
      <c r="J634" s="61">
        <v>100</v>
      </c>
      <c r="N634" s="13"/>
      <c r="O634" s="39">
        <f>MIN(Lääkkeet[[#This Row],[Velvoite 1.1.2025 (pakkauksia)]],Lääkkeet[[#This Row],[Suurimman alitusluvan mukainen velvoite 
1.1.-30.6.2025 (pakkauksia)]],Lääkkeet[[#This Row],[Alin saldo 
1.1.-30.6.2025 (pakkauksia)]])*Lääkkeet[[#This Row],[Kirjanpitoarvo / pakkaus 1.1.2025
(EUR  ALV 0 %)]]</f>
        <v>0</v>
      </c>
      <c r="P634" s="15"/>
      <c r="Q634" s="12"/>
      <c r="R634" s="12"/>
      <c r="S634" s="12"/>
      <c r="T634" s="13"/>
      <c r="U634" s="39">
        <f>MIN(Lääkkeet[[#This Row],[Velvoite 1.7.2025 (pakkauksia)]],Lääkkeet[[#This Row],[Suurimman alitusluvan mukainen velvoite
1.7.-31.12.2025 (pakkauksia)]],Lääkkeet[[#This Row],[Alin saldo 
1.7.-31.12.2025 (pakkauksia)]])*Lääkkeet[[#This Row],[Kirjanpitoarvo / pakkaus 1.7.2025
(EUR  ALV 0 %)]]</f>
        <v>0</v>
      </c>
      <c r="W634" s="49" t="str" cm="1">
        <f t="array" ref="W634">IFERROR(_xlfn.IFS(Lääkkeet[[#This Row],[Sitoutunut pääoma 
1.1.-30.6.2025 (EUR)]]&gt;0,"Täytetyt",Lääkkeet[[#This Row],[Sitoutunut pääoma 
1.7.-31.12.2025 (EUR)]]&gt;0,"Täytetyt"),"")</f>
        <v/>
      </c>
      <c r="X634" s="49"/>
      <c r="Y634" s="5">
        <f>Hakulomake!$B$29</f>
        <v>0</v>
      </c>
    </row>
    <row r="635" spans="1:25" x14ac:dyDescent="0.25">
      <c r="A635" s="6" t="s">
        <v>59</v>
      </c>
      <c r="B635" s="5">
        <f>Hakulomake!$B$17</f>
        <v>0</v>
      </c>
      <c r="C635" s="61">
        <v>5</v>
      </c>
      <c r="D635" s="5" t="s">
        <v>1219</v>
      </c>
      <c r="E635" s="60" t="s">
        <v>1243</v>
      </c>
      <c r="F635" s="5" t="s">
        <v>1221</v>
      </c>
      <c r="G635" s="5" t="s">
        <v>1241</v>
      </c>
      <c r="H635" s="5" t="s">
        <v>203</v>
      </c>
      <c r="I635" s="5" t="s">
        <v>65</v>
      </c>
      <c r="J635" s="61">
        <v>30</v>
      </c>
      <c r="N635" s="13"/>
      <c r="O635" s="39">
        <f>MIN(Lääkkeet[[#This Row],[Velvoite 1.1.2025 (pakkauksia)]],Lääkkeet[[#This Row],[Suurimman alitusluvan mukainen velvoite 
1.1.-30.6.2025 (pakkauksia)]],Lääkkeet[[#This Row],[Alin saldo 
1.1.-30.6.2025 (pakkauksia)]])*Lääkkeet[[#This Row],[Kirjanpitoarvo / pakkaus 1.1.2025
(EUR  ALV 0 %)]]</f>
        <v>0</v>
      </c>
      <c r="P635" s="15"/>
      <c r="Q635" s="12"/>
      <c r="R635" s="12"/>
      <c r="S635" s="12"/>
      <c r="T635" s="13"/>
      <c r="U635" s="39">
        <f>MIN(Lääkkeet[[#This Row],[Velvoite 1.7.2025 (pakkauksia)]],Lääkkeet[[#This Row],[Suurimman alitusluvan mukainen velvoite
1.7.-31.12.2025 (pakkauksia)]],Lääkkeet[[#This Row],[Alin saldo 
1.7.-31.12.2025 (pakkauksia)]])*Lääkkeet[[#This Row],[Kirjanpitoarvo / pakkaus 1.7.2025
(EUR  ALV 0 %)]]</f>
        <v>0</v>
      </c>
      <c r="W635" s="49" t="str" cm="1">
        <f t="array" ref="W635">IFERROR(_xlfn.IFS(Lääkkeet[[#This Row],[Sitoutunut pääoma 
1.1.-30.6.2025 (EUR)]]&gt;0,"Täytetyt",Lääkkeet[[#This Row],[Sitoutunut pääoma 
1.7.-31.12.2025 (EUR)]]&gt;0,"Täytetyt"),"")</f>
        <v/>
      </c>
      <c r="X635" s="49"/>
      <c r="Y635" s="5">
        <f>Hakulomake!$B$29</f>
        <v>0</v>
      </c>
    </row>
    <row r="636" spans="1:25" x14ac:dyDescent="0.25">
      <c r="A636" s="6" t="s">
        <v>59</v>
      </c>
      <c r="B636" s="5">
        <f>Hakulomake!$B$17</f>
        <v>0</v>
      </c>
      <c r="C636" s="61">
        <v>5</v>
      </c>
      <c r="D636" s="5" t="s">
        <v>1219</v>
      </c>
      <c r="E636" s="60" t="s">
        <v>1244</v>
      </c>
      <c r="F636" s="5" t="s">
        <v>1221</v>
      </c>
      <c r="G636" s="5" t="s">
        <v>1241</v>
      </c>
      <c r="H636" s="5" t="s">
        <v>203</v>
      </c>
      <c r="I636" s="5" t="s">
        <v>65</v>
      </c>
      <c r="J636" s="61">
        <v>100</v>
      </c>
      <c r="N636" s="13"/>
      <c r="O636" s="39">
        <f>MIN(Lääkkeet[[#This Row],[Velvoite 1.1.2025 (pakkauksia)]],Lääkkeet[[#This Row],[Suurimman alitusluvan mukainen velvoite 
1.1.-30.6.2025 (pakkauksia)]],Lääkkeet[[#This Row],[Alin saldo 
1.1.-30.6.2025 (pakkauksia)]])*Lääkkeet[[#This Row],[Kirjanpitoarvo / pakkaus 1.1.2025
(EUR  ALV 0 %)]]</f>
        <v>0</v>
      </c>
      <c r="P636" s="15"/>
      <c r="Q636" s="12"/>
      <c r="R636" s="12"/>
      <c r="S636" s="12"/>
      <c r="T636" s="13"/>
      <c r="U636" s="39">
        <f>MIN(Lääkkeet[[#This Row],[Velvoite 1.7.2025 (pakkauksia)]],Lääkkeet[[#This Row],[Suurimman alitusluvan mukainen velvoite
1.7.-31.12.2025 (pakkauksia)]],Lääkkeet[[#This Row],[Alin saldo 
1.7.-31.12.2025 (pakkauksia)]])*Lääkkeet[[#This Row],[Kirjanpitoarvo / pakkaus 1.7.2025
(EUR  ALV 0 %)]]</f>
        <v>0</v>
      </c>
      <c r="W636" s="49" t="str" cm="1">
        <f t="array" ref="W636">IFERROR(_xlfn.IFS(Lääkkeet[[#This Row],[Sitoutunut pääoma 
1.1.-30.6.2025 (EUR)]]&gt;0,"Täytetyt",Lääkkeet[[#This Row],[Sitoutunut pääoma 
1.7.-31.12.2025 (EUR)]]&gt;0,"Täytetyt"),"")</f>
        <v/>
      </c>
      <c r="X636" s="49"/>
      <c r="Y636" s="5">
        <f>Hakulomake!$B$29</f>
        <v>0</v>
      </c>
    </row>
    <row r="637" spans="1:25" x14ac:dyDescent="0.25">
      <c r="A637" s="6" t="s">
        <v>59</v>
      </c>
      <c r="B637" s="5">
        <f>Hakulomake!$B$17</f>
        <v>0</v>
      </c>
      <c r="C637" s="61">
        <v>5</v>
      </c>
      <c r="D637" s="5" t="s">
        <v>1245</v>
      </c>
      <c r="E637" s="60" t="s">
        <v>1246</v>
      </c>
      <c r="F637" s="5" t="s">
        <v>1247</v>
      </c>
      <c r="G637" s="5" t="s">
        <v>1248</v>
      </c>
      <c r="H637" s="5" t="s">
        <v>93</v>
      </c>
      <c r="I637" s="5" t="s">
        <v>1249</v>
      </c>
      <c r="J637" s="61">
        <v>10</v>
      </c>
      <c r="N637" s="13"/>
      <c r="O637" s="39">
        <f>MIN(Lääkkeet[[#This Row],[Velvoite 1.1.2025 (pakkauksia)]],Lääkkeet[[#This Row],[Suurimman alitusluvan mukainen velvoite 
1.1.-30.6.2025 (pakkauksia)]],Lääkkeet[[#This Row],[Alin saldo 
1.1.-30.6.2025 (pakkauksia)]])*Lääkkeet[[#This Row],[Kirjanpitoarvo / pakkaus 1.1.2025
(EUR  ALV 0 %)]]</f>
        <v>0</v>
      </c>
      <c r="P637" s="15"/>
      <c r="Q637" s="12"/>
      <c r="R637" s="12"/>
      <c r="S637" s="12"/>
      <c r="T637" s="13"/>
      <c r="U637" s="39">
        <f>MIN(Lääkkeet[[#This Row],[Velvoite 1.7.2025 (pakkauksia)]],Lääkkeet[[#This Row],[Suurimman alitusluvan mukainen velvoite
1.7.-31.12.2025 (pakkauksia)]],Lääkkeet[[#This Row],[Alin saldo 
1.7.-31.12.2025 (pakkauksia)]])*Lääkkeet[[#This Row],[Kirjanpitoarvo / pakkaus 1.7.2025
(EUR  ALV 0 %)]]</f>
        <v>0</v>
      </c>
      <c r="W637" s="49" t="str" cm="1">
        <f t="array" ref="W637">IFERROR(_xlfn.IFS(Lääkkeet[[#This Row],[Sitoutunut pääoma 
1.1.-30.6.2025 (EUR)]]&gt;0,"Täytetyt",Lääkkeet[[#This Row],[Sitoutunut pääoma 
1.7.-31.12.2025 (EUR)]]&gt;0,"Täytetyt"),"")</f>
        <v/>
      </c>
      <c r="X637" s="49"/>
      <c r="Y637" s="5">
        <f>Hakulomake!$B$29</f>
        <v>0</v>
      </c>
    </row>
    <row r="638" spans="1:25" x14ac:dyDescent="0.25">
      <c r="A638" s="6" t="s">
        <v>59</v>
      </c>
      <c r="B638" s="5">
        <f>Hakulomake!$B$17</f>
        <v>0</v>
      </c>
      <c r="C638" s="61">
        <v>5</v>
      </c>
      <c r="D638" s="5" t="s">
        <v>1213</v>
      </c>
      <c r="E638" s="60" t="s">
        <v>1250</v>
      </c>
      <c r="F638" s="5" t="s">
        <v>1215</v>
      </c>
      <c r="G638" s="5" t="s">
        <v>1251</v>
      </c>
      <c r="H638" s="5" t="s">
        <v>93</v>
      </c>
      <c r="I638" s="5" t="s">
        <v>65</v>
      </c>
      <c r="J638" s="61">
        <v>100</v>
      </c>
      <c r="N638" s="13"/>
      <c r="O638" s="39">
        <f>MIN(Lääkkeet[[#This Row],[Velvoite 1.1.2025 (pakkauksia)]],Lääkkeet[[#This Row],[Suurimman alitusluvan mukainen velvoite 
1.1.-30.6.2025 (pakkauksia)]],Lääkkeet[[#This Row],[Alin saldo 
1.1.-30.6.2025 (pakkauksia)]])*Lääkkeet[[#This Row],[Kirjanpitoarvo / pakkaus 1.1.2025
(EUR  ALV 0 %)]]</f>
        <v>0</v>
      </c>
      <c r="P638" s="15"/>
      <c r="Q638" s="12"/>
      <c r="R638" s="12"/>
      <c r="S638" s="12"/>
      <c r="T638" s="13"/>
      <c r="U638" s="39">
        <f>MIN(Lääkkeet[[#This Row],[Velvoite 1.7.2025 (pakkauksia)]],Lääkkeet[[#This Row],[Suurimman alitusluvan mukainen velvoite
1.7.-31.12.2025 (pakkauksia)]],Lääkkeet[[#This Row],[Alin saldo 
1.7.-31.12.2025 (pakkauksia)]])*Lääkkeet[[#This Row],[Kirjanpitoarvo / pakkaus 1.7.2025
(EUR  ALV 0 %)]]</f>
        <v>0</v>
      </c>
      <c r="W638" s="49" t="str" cm="1">
        <f t="array" ref="W638">IFERROR(_xlfn.IFS(Lääkkeet[[#This Row],[Sitoutunut pääoma 
1.1.-30.6.2025 (EUR)]]&gt;0,"Täytetyt",Lääkkeet[[#This Row],[Sitoutunut pääoma 
1.7.-31.12.2025 (EUR)]]&gt;0,"Täytetyt"),"")</f>
        <v/>
      </c>
      <c r="X638" s="49"/>
      <c r="Y638" s="5">
        <f>Hakulomake!$B$29</f>
        <v>0</v>
      </c>
    </row>
    <row r="639" spans="1:25" x14ac:dyDescent="0.25">
      <c r="A639" s="6" t="s">
        <v>59</v>
      </c>
      <c r="B639" s="5">
        <f>Hakulomake!$B$17</f>
        <v>0</v>
      </c>
      <c r="C639" s="61">
        <v>5</v>
      </c>
      <c r="D639" s="5" t="s">
        <v>1213</v>
      </c>
      <c r="E639" s="60" t="s">
        <v>1252</v>
      </c>
      <c r="F639" s="5" t="s">
        <v>1215</v>
      </c>
      <c r="G639" s="5" t="s">
        <v>1251</v>
      </c>
      <c r="H639" s="5" t="s">
        <v>93</v>
      </c>
      <c r="I639" s="5" t="s">
        <v>65</v>
      </c>
      <c r="J639" s="61">
        <v>10</v>
      </c>
      <c r="N639" s="13"/>
      <c r="O639" s="39">
        <f>MIN(Lääkkeet[[#This Row],[Velvoite 1.1.2025 (pakkauksia)]],Lääkkeet[[#This Row],[Suurimman alitusluvan mukainen velvoite 
1.1.-30.6.2025 (pakkauksia)]],Lääkkeet[[#This Row],[Alin saldo 
1.1.-30.6.2025 (pakkauksia)]])*Lääkkeet[[#This Row],[Kirjanpitoarvo / pakkaus 1.1.2025
(EUR  ALV 0 %)]]</f>
        <v>0</v>
      </c>
      <c r="P639" s="15"/>
      <c r="Q639" s="12"/>
      <c r="R639" s="12"/>
      <c r="S639" s="12"/>
      <c r="T639" s="13"/>
      <c r="U639" s="39">
        <f>MIN(Lääkkeet[[#This Row],[Velvoite 1.7.2025 (pakkauksia)]],Lääkkeet[[#This Row],[Suurimman alitusluvan mukainen velvoite
1.7.-31.12.2025 (pakkauksia)]],Lääkkeet[[#This Row],[Alin saldo 
1.7.-31.12.2025 (pakkauksia)]])*Lääkkeet[[#This Row],[Kirjanpitoarvo / pakkaus 1.7.2025
(EUR  ALV 0 %)]]</f>
        <v>0</v>
      </c>
      <c r="W639" s="49" t="str" cm="1">
        <f t="array" ref="W639">IFERROR(_xlfn.IFS(Lääkkeet[[#This Row],[Sitoutunut pääoma 
1.1.-30.6.2025 (EUR)]]&gt;0,"Täytetyt",Lääkkeet[[#This Row],[Sitoutunut pääoma 
1.7.-31.12.2025 (EUR)]]&gt;0,"Täytetyt"),"")</f>
        <v/>
      </c>
      <c r="X639" s="49"/>
      <c r="Y639" s="5">
        <f>Hakulomake!$B$29</f>
        <v>0</v>
      </c>
    </row>
    <row r="640" spans="1:25" x14ac:dyDescent="0.25">
      <c r="A640" s="6" t="s">
        <v>59</v>
      </c>
      <c r="B640" s="5">
        <f>Hakulomake!$B$17</f>
        <v>0</v>
      </c>
      <c r="C640" s="61">
        <v>5</v>
      </c>
      <c r="D640" s="5" t="s">
        <v>1213</v>
      </c>
      <c r="E640" s="60" t="s">
        <v>1253</v>
      </c>
      <c r="F640" s="5" t="s">
        <v>1215</v>
      </c>
      <c r="G640" s="5" t="s">
        <v>1254</v>
      </c>
      <c r="H640" s="5" t="s">
        <v>93</v>
      </c>
      <c r="I640" s="5" t="s">
        <v>133</v>
      </c>
      <c r="J640" s="61">
        <v>10</v>
      </c>
      <c r="N640" s="13"/>
      <c r="O640" s="39">
        <f>MIN(Lääkkeet[[#This Row],[Velvoite 1.1.2025 (pakkauksia)]],Lääkkeet[[#This Row],[Suurimman alitusluvan mukainen velvoite 
1.1.-30.6.2025 (pakkauksia)]],Lääkkeet[[#This Row],[Alin saldo 
1.1.-30.6.2025 (pakkauksia)]])*Lääkkeet[[#This Row],[Kirjanpitoarvo / pakkaus 1.1.2025
(EUR  ALV 0 %)]]</f>
        <v>0</v>
      </c>
      <c r="P640" s="15"/>
      <c r="Q640" s="12"/>
      <c r="R640" s="12"/>
      <c r="S640" s="12"/>
      <c r="T640" s="13"/>
      <c r="U640" s="39">
        <f>MIN(Lääkkeet[[#This Row],[Velvoite 1.7.2025 (pakkauksia)]],Lääkkeet[[#This Row],[Suurimman alitusluvan mukainen velvoite
1.7.-31.12.2025 (pakkauksia)]],Lääkkeet[[#This Row],[Alin saldo 
1.7.-31.12.2025 (pakkauksia)]])*Lääkkeet[[#This Row],[Kirjanpitoarvo / pakkaus 1.7.2025
(EUR  ALV 0 %)]]</f>
        <v>0</v>
      </c>
      <c r="W640" s="49" t="str" cm="1">
        <f t="array" ref="W640">IFERROR(_xlfn.IFS(Lääkkeet[[#This Row],[Sitoutunut pääoma 
1.1.-30.6.2025 (EUR)]]&gt;0,"Täytetyt",Lääkkeet[[#This Row],[Sitoutunut pääoma 
1.7.-31.12.2025 (EUR)]]&gt;0,"Täytetyt"),"")</f>
        <v/>
      </c>
      <c r="X640" s="49"/>
      <c r="Y640" s="5">
        <f>Hakulomake!$B$29</f>
        <v>0</v>
      </c>
    </row>
    <row r="641" spans="1:25" x14ac:dyDescent="0.25">
      <c r="A641" s="6" t="s">
        <v>59</v>
      </c>
      <c r="B641" s="5">
        <f>Hakulomake!$B$17</f>
        <v>0</v>
      </c>
      <c r="C641" s="61">
        <v>5</v>
      </c>
      <c r="D641" s="5" t="s">
        <v>1255</v>
      </c>
      <c r="E641" s="60" t="s">
        <v>1256</v>
      </c>
      <c r="F641" s="5" t="s">
        <v>1257</v>
      </c>
      <c r="G641" s="5" t="s">
        <v>1258</v>
      </c>
      <c r="H641" s="5" t="s">
        <v>1259</v>
      </c>
      <c r="I641" s="5" t="s">
        <v>133</v>
      </c>
      <c r="J641" s="61">
        <v>30</v>
      </c>
      <c r="N641" s="13"/>
      <c r="O641" s="39">
        <f>MIN(Lääkkeet[[#This Row],[Velvoite 1.1.2025 (pakkauksia)]],Lääkkeet[[#This Row],[Suurimman alitusluvan mukainen velvoite 
1.1.-30.6.2025 (pakkauksia)]],Lääkkeet[[#This Row],[Alin saldo 
1.1.-30.6.2025 (pakkauksia)]])*Lääkkeet[[#This Row],[Kirjanpitoarvo / pakkaus 1.1.2025
(EUR  ALV 0 %)]]</f>
        <v>0</v>
      </c>
      <c r="P641" s="15"/>
      <c r="Q641" s="12"/>
      <c r="R641" s="12"/>
      <c r="S641" s="12"/>
      <c r="T641" s="13"/>
      <c r="U641" s="39">
        <f>MIN(Lääkkeet[[#This Row],[Velvoite 1.7.2025 (pakkauksia)]],Lääkkeet[[#This Row],[Suurimman alitusluvan mukainen velvoite
1.7.-31.12.2025 (pakkauksia)]],Lääkkeet[[#This Row],[Alin saldo 
1.7.-31.12.2025 (pakkauksia)]])*Lääkkeet[[#This Row],[Kirjanpitoarvo / pakkaus 1.7.2025
(EUR  ALV 0 %)]]</f>
        <v>0</v>
      </c>
      <c r="W641" s="49" t="str" cm="1">
        <f t="array" ref="W641">IFERROR(_xlfn.IFS(Lääkkeet[[#This Row],[Sitoutunut pääoma 
1.1.-30.6.2025 (EUR)]]&gt;0,"Täytetyt",Lääkkeet[[#This Row],[Sitoutunut pääoma 
1.7.-31.12.2025 (EUR)]]&gt;0,"Täytetyt"),"")</f>
        <v/>
      </c>
      <c r="X641" s="49"/>
      <c r="Y641" s="5">
        <f>Hakulomake!$B$29</f>
        <v>0</v>
      </c>
    </row>
    <row r="642" spans="1:25" x14ac:dyDescent="0.25">
      <c r="A642" s="6" t="s">
        <v>59</v>
      </c>
      <c r="B642" s="5">
        <f>Hakulomake!$B$17</f>
        <v>0</v>
      </c>
      <c r="C642" s="61">
        <v>5</v>
      </c>
      <c r="D642" s="5" t="s">
        <v>1255</v>
      </c>
      <c r="E642" s="60" t="s">
        <v>1260</v>
      </c>
      <c r="F642" s="5" t="s">
        <v>1257</v>
      </c>
      <c r="G642" s="5" t="s">
        <v>1258</v>
      </c>
      <c r="H642" s="5" t="s">
        <v>1259</v>
      </c>
      <c r="I642" s="5" t="s">
        <v>133</v>
      </c>
      <c r="J642" s="61">
        <v>100</v>
      </c>
      <c r="N642" s="13"/>
      <c r="O642" s="39">
        <f>MIN(Lääkkeet[[#This Row],[Velvoite 1.1.2025 (pakkauksia)]],Lääkkeet[[#This Row],[Suurimman alitusluvan mukainen velvoite 
1.1.-30.6.2025 (pakkauksia)]],Lääkkeet[[#This Row],[Alin saldo 
1.1.-30.6.2025 (pakkauksia)]])*Lääkkeet[[#This Row],[Kirjanpitoarvo / pakkaus 1.1.2025
(EUR  ALV 0 %)]]</f>
        <v>0</v>
      </c>
      <c r="P642" s="15"/>
      <c r="Q642" s="12"/>
      <c r="R642" s="12"/>
      <c r="S642" s="12"/>
      <c r="T642" s="13"/>
      <c r="U642" s="39">
        <f>MIN(Lääkkeet[[#This Row],[Velvoite 1.7.2025 (pakkauksia)]],Lääkkeet[[#This Row],[Suurimman alitusluvan mukainen velvoite
1.7.-31.12.2025 (pakkauksia)]],Lääkkeet[[#This Row],[Alin saldo 
1.7.-31.12.2025 (pakkauksia)]])*Lääkkeet[[#This Row],[Kirjanpitoarvo / pakkaus 1.7.2025
(EUR  ALV 0 %)]]</f>
        <v>0</v>
      </c>
      <c r="W642" s="49" t="str" cm="1">
        <f t="array" ref="W642">IFERROR(_xlfn.IFS(Lääkkeet[[#This Row],[Sitoutunut pääoma 
1.1.-30.6.2025 (EUR)]]&gt;0,"Täytetyt",Lääkkeet[[#This Row],[Sitoutunut pääoma 
1.7.-31.12.2025 (EUR)]]&gt;0,"Täytetyt"),"")</f>
        <v/>
      </c>
      <c r="X642" s="49"/>
      <c r="Y642" s="5">
        <f>Hakulomake!$B$29</f>
        <v>0</v>
      </c>
    </row>
    <row r="643" spans="1:25" x14ac:dyDescent="0.25">
      <c r="A643" s="6" t="s">
        <v>59</v>
      </c>
      <c r="B643" s="5">
        <f>Hakulomake!$B$17</f>
        <v>0</v>
      </c>
      <c r="C643" s="61">
        <v>5</v>
      </c>
      <c r="D643" s="5" t="s">
        <v>1213</v>
      </c>
      <c r="E643" s="60" t="s">
        <v>1261</v>
      </c>
      <c r="F643" s="5" t="s">
        <v>1215</v>
      </c>
      <c r="G643" s="5" t="s">
        <v>1254</v>
      </c>
      <c r="H643" s="5" t="s">
        <v>93</v>
      </c>
      <c r="I643" s="5" t="s">
        <v>133</v>
      </c>
      <c r="J643" s="61">
        <v>30</v>
      </c>
      <c r="N643" s="13"/>
      <c r="O643" s="39">
        <f>MIN(Lääkkeet[[#This Row],[Velvoite 1.1.2025 (pakkauksia)]],Lääkkeet[[#This Row],[Suurimman alitusluvan mukainen velvoite 
1.1.-30.6.2025 (pakkauksia)]],Lääkkeet[[#This Row],[Alin saldo 
1.1.-30.6.2025 (pakkauksia)]])*Lääkkeet[[#This Row],[Kirjanpitoarvo / pakkaus 1.1.2025
(EUR  ALV 0 %)]]</f>
        <v>0</v>
      </c>
      <c r="P643" s="15"/>
      <c r="Q643" s="12"/>
      <c r="R643" s="12"/>
      <c r="S643" s="12"/>
      <c r="T643" s="13"/>
      <c r="U643" s="39">
        <f>MIN(Lääkkeet[[#This Row],[Velvoite 1.7.2025 (pakkauksia)]],Lääkkeet[[#This Row],[Suurimman alitusluvan mukainen velvoite
1.7.-31.12.2025 (pakkauksia)]],Lääkkeet[[#This Row],[Alin saldo 
1.7.-31.12.2025 (pakkauksia)]])*Lääkkeet[[#This Row],[Kirjanpitoarvo / pakkaus 1.7.2025
(EUR  ALV 0 %)]]</f>
        <v>0</v>
      </c>
      <c r="W643" s="49" t="str" cm="1">
        <f t="array" ref="W643">IFERROR(_xlfn.IFS(Lääkkeet[[#This Row],[Sitoutunut pääoma 
1.1.-30.6.2025 (EUR)]]&gt;0,"Täytetyt",Lääkkeet[[#This Row],[Sitoutunut pääoma 
1.7.-31.12.2025 (EUR)]]&gt;0,"Täytetyt"),"")</f>
        <v/>
      </c>
      <c r="X643" s="49"/>
      <c r="Y643" s="5">
        <f>Hakulomake!$B$29</f>
        <v>0</v>
      </c>
    </row>
    <row r="644" spans="1:25" x14ac:dyDescent="0.25">
      <c r="A644" s="6" t="s">
        <v>59</v>
      </c>
      <c r="B644" s="5">
        <f>Hakulomake!$B$17</f>
        <v>0</v>
      </c>
      <c r="C644" s="61">
        <v>5</v>
      </c>
      <c r="D644" s="5" t="s">
        <v>1213</v>
      </c>
      <c r="E644" s="60" t="s">
        <v>1262</v>
      </c>
      <c r="F644" s="5" t="s">
        <v>1215</v>
      </c>
      <c r="G644" s="5" t="s">
        <v>1254</v>
      </c>
      <c r="H644" s="5" t="s">
        <v>93</v>
      </c>
      <c r="I644" s="5" t="s">
        <v>133</v>
      </c>
      <c r="J644" s="61">
        <v>100</v>
      </c>
      <c r="N644" s="13"/>
      <c r="O644" s="39">
        <f>MIN(Lääkkeet[[#This Row],[Velvoite 1.1.2025 (pakkauksia)]],Lääkkeet[[#This Row],[Suurimman alitusluvan mukainen velvoite 
1.1.-30.6.2025 (pakkauksia)]],Lääkkeet[[#This Row],[Alin saldo 
1.1.-30.6.2025 (pakkauksia)]])*Lääkkeet[[#This Row],[Kirjanpitoarvo / pakkaus 1.1.2025
(EUR  ALV 0 %)]]</f>
        <v>0</v>
      </c>
      <c r="P644" s="15"/>
      <c r="Q644" s="12"/>
      <c r="R644" s="12"/>
      <c r="S644" s="12"/>
      <c r="T644" s="13"/>
      <c r="U644" s="39">
        <f>MIN(Lääkkeet[[#This Row],[Velvoite 1.7.2025 (pakkauksia)]],Lääkkeet[[#This Row],[Suurimman alitusluvan mukainen velvoite
1.7.-31.12.2025 (pakkauksia)]],Lääkkeet[[#This Row],[Alin saldo 
1.7.-31.12.2025 (pakkauksia)]])*Lääkkeet[[#This Row],[Kirjanpitoarvo / pakkaus 1.7.2025
(EUR  ALV 0 %)]]</f>
        <v>0</v>
      </c>
      <c r="W644" s="49" t="str" cm="1">
        <f t="array" ref="W644">IFERROR(_xlfn.IFS(Lääkkeet[[#This Row],[Sitoutunut pääoma 
1.1.-30.6.2025 (EUR)]]&gt;0,"Täytetyt",Lääkkeet[[#This Row],[Sitoutunut pääoma 
1.7.-31.12.2025 (EUR)]]&gt;0,"Täytetyt"),"")</f>
        <v/>
      </c>
      <c r="X644" s="49"/>
      <c r="Y644" s="5">
        <f>Hakulomake!$B$29</f>
        <v>0</v>
      </c>
    </row>
    <row r="645" spans="1:25" x14ac:dyDescent="0.25">
      <c r="A645" s="6" t="s">
        <v>59</v>
      </c>
      <c r="B645" s="5">
        <f>Hakulomake!$B$17</f>
        <v>0</v>
      </c>
      <c r="C645" s="61">
        <v>5</v>
      </c>
      <c r="D645" s="5" t="s">
        <v>1255</v>
      </c>
      <c r="E645" s="60" t="s">
        <v>1263</v>
      </c>
      <c r="F645" s="5" t="s">
        <v>1257</v>
      </c>
      <c r="G645" s="5" t="s">
        <v>1258</v>
      </c>
      <c r="H645" s="5" t="s">
        <v>1259</v>
      </c>
      <c r="I645" s="5" t="s">
        <v>133</v>
      </c>
      <c r="J645" s="61">
        <v>10</v>
      </c>
      <c r="N645" s="13"/>
      <c r="O645" s="39">
        <f>MIN(Lääkkeet[[#This Row],[Velvoite 1.1.2025 (pakkauksia)]],Lääkkeet[[#This Row],[Suurimman alitusluvan mukainen velvoite 
1.1.-30.6.2025 (pakkauksia)]],Lääkkeet[[#This Row],[Alin saldo 
1.1.-30.6.2025 (pakkauksia)]])*Lääkkeet[[#This Row],[Kirjanpitoarvo / pakkaus 1.1.2025
(EUR  ALV 0 %)]]</f>
        <v>0</v>
      </c>
      <c r="P645" s="15"/>
      <c r="Q645" s="12"/>
      <c r="R645" s="12"/>
      <c r="S645" s="12"/>
      <c r="T645" s="13"/>
      <c r="U645" s="39">
        <f>MIN(Lääkkeet[[#This Row],[Velvoite 1.7.2025 (pakkauksia)]],Lääkkeet[[#This Row],[Suurimman alitusluvan mukainen velvoite
1.7.-31.12.2025 (pakkauksia)]],Lääkkeet[[#This Row],[Alin saldo 
1.7.-31.12.2025 (pakkauksia)]])*Lääkkeet[[#This Row],[Kirjanpitoarvo / pakkaus 1.7.2025
(EUR  ALV 0 %)]]</f>
        <v>0</v>
      </c>
      <c r="W645" s="49" t="str" cm="1">
        <f t="array" ref="W645">IFERROR(_xlfn.IFS(Lääkkeet[[#This Row],[Sitoutunut pääoma 
1.1.-30.6.2025 (EUR)]]&gt;0,"Täytetyt",Lääkkeet[[#This Row],[Sitoutunut pääoma 
1.7.-31.12.2025 (EUR)]]&gt;0,"Täytetyt"),"")</f>
        <v/>
      </c>
      <c r="X645" s="49"/>
      <c r="Y645" s="5">
        <f>Hakulomake!$B$29</f>
        <v>0</v>
      </c>
    </row>
    <row r="646" spans="1:25" x14ac:dyDescent="0.25">
      <c r="A646" s="6" t="s">
        <v>59</v>
      </c>
      <c r="B646" s="5">
        <f>Hakulomake!$B$17</f>
        <v>0</v>
      </c>
      <c r="C646" s="61">
        <v>5</v>
      </c>
      <c r="D646" s="5" t="s">
        <v>1219</v>
      </c>
      <c r="E646" s="60" t="s">
        <v>1264</v>
      </c>
      <c r="F646" s="5" t="s">
        <v>1221</v>
      </c>
      <c r="G646" s="5" t="s">
        <v>1222</v>
      </c>
      <c r="H646" s="5" t="s">
        <v>244</v>
      </c>
      <c r="I646" s="5" t="s">
        <v>65</v>
      </c>
      <c r="J646" s="61">
        <v>20</v>
      </c>
      <c r="N646" s="13"/>
      <c r="O646" s="39">
        <f>MIN(Lääkkeet[[#This Row],[Velvoite 1.1.2025 (pakkauksia)]],Lääkkeet[[#This Row],[Suurimman alitusluvan mukainen velvoite 
1.1.-30.6.2025 (pakkauksia)]],Lääkkeet[[#This Row],[Alin saldo 
1.1.-30.6.2025 (pakkauksia)]])*Lääkkeet[[#This Row],[Kirjanpitoarvo / pakkaus 1.1.2025
(EUR  ALV 0 %)]]</f>
        <v>0</v>
      </c>
      <c r="P646" s="15"/>
      <c r="Q646" s="12"/>
      <c r="R646" s="12"/>
      <c r="S646" s="12"/>
      <c r="T646" s="13"/>
      <c r="U646" s="39">
        <f>MIN(Lääkkeet[[#This Row],[Velvoite 1.7.2025 (pakkauksia)]],Lääkkeet[[#This Row],[Suurimman alitusluvan mukainen velvoite
1.7.-31.12.2025 (pakkauksia)]],Lääkkeet[[#This Row],[Alin saldo 
1.7.-31.12.2025 (pakkauksia)]])*Lääkkeet[[#This Row],[Kirjanpitoarvo / pakkaus 1.7.2025
(EUR  ALV 0 %)]]</f>
        <v>0</v>
      </c>
      <c r="W646" s="49" t="str" cm="1">
        <f t="array" ref="W646">IFERROR(_xlfn.IFS(Lääkkeet[[#This Row],[Sitoutunut pääoma 
1.1.-30.6.2025 (EUR)]]&gt;0,"Täytetyt",Lääkkeet[[#This Row],[Sitoutunut pääoma 
1.7.-31.12.2025 (EUR)]]&gt;0,"Täytetyt"),"")</f>
        <v/>
      </c>
      <c r="X646" s="49"/>
      <c r="Y646" s="5">
        <f>Hakulomake!$B$29</f>
        <v>0</v>
      </c>
    </row>
    <row r="647" spans="1:25" x14ac:dyDescent="0.25">
      <c r="A647" s="6" t="s">
        <v>59</v>
      </c>
      <c r="B647" s="5">
        <f>Hakulomake!$B$17</f>
        <v>0</v>
      </c>
      <c r="C647" s="61">
        <v>5</v>
      </c>
      <c r="D647" s="5" t="s">
        <v>1255</v>
      </c>
      <c r="E647" s="60" t="s">
        <v>1265</v>
      </c>
      <c r="F647" s="5" t="s">
        <v>1257</v>
      </c>
      <c r="G647" s="5" t="s">
        <v>1258</v>
      </c>
      <c r="H647" s="5" t="s">
        <v>1259</v>
      </c>
      <c r="I647" s="5" t="s">
        <v>133</v>
      </c>
      <c r="J647" s="61">
        <v>20</v>
      </c>
      <c r="N647" s="13"/>
      <c r="O647" s="39">
        <f>MIN(Lääkkeet[[#This Row],[Velvoite 1.1.2025 (pakkauksia)]],Lääkkeet[[#This Row],[Suurimman alitusluvan mukainen velvoite 
1.1.-30.6.2025 (pakkauksia)]],Lääkkeet[[#This Row],[Alin saldo 
1.1.-30.6.2025 (pakkauksia)]])*Lääkkeet[[#This Row],[Kirjanpitoarvo / pakkaus 1.1.2025
(EUR  ALV 0 %)]]</f>
        <v>0</v>
      </c>
      <c r="P647" s="15"/>
      <c r="Q647" s="12"/>
      <c r="R647" s="12"/>
      <c r="S647" s="12"/>
      <c r="T647" s="13"/>
      <c r="U647" s="39">
        <f>MIN(Lääkkeet[[#This Row],[Velvoite 1.7.2025 (pakkauksia)]],Lääkkeet[[#This Row],[Suurimman alitusluvan mukainen velvoite
1.7.-31.12.2025 (pakkauksia)]],Lääkkeet[[#This Row],[Alin saldo 
1.7.-31.12.2025 (pakkauksia)]])*Lääkkeet[[#This Row],[Kirjanpitoarvo / pakkaus 1.7.2025
(EUR  ALV 0 %)]]</f>
        <v>0</v>
      </c>
      <c r="W647" s="49" t="str" cm="1">
        <f t="array" ref="W647">IFERROR(_xlfn.IFS(Lääkkeet[[#This Row],[Sitoutunut pääoma 
1.1.-30.6.2025 (EUR)]]&gt;0,"Täytetyt",Lääkkeet[[#This Row],[Sitoutunut pääoma 
1.7.-31.12.2025 (EUR)]]&gt;0,"Täytetyt"),"")</f>
        <v/>
      </c>
      <c r="X647" s="49"/>
      <c r="Y647" s="5">
        <f>Hakulomake!$B$29</f>
        <v>0</v>
      </c>
    </row>
    <row r="648" spans="1:25" x14ac:dyDescent="0.25">
      <c r="A648" s="6" t="s">
        <v>59</v>
      </c>
      <c r="B648" s="5">
        <f>Hakulomake!$B$17</f>
        <v>0</v>
      </c>
      <c r="C648" s="61">
        <v>5</v>
      </c>
      <c r="D648" s="5" t="s">
        <v>1255</v>
      </c>
      <c r="E648" s="60" t="s">
        <v>1266</v>
      </c>
      <c r="F648" s="5" t="s">
        <v>1257</v>
      </c>
      <c r="G648" s="5" t="s">
        <v>1258</v>
      </c>
      <c r="H648" s="5" t="s">
        <v>1259</v>
      </c>
      <c r="I648" s="5" t="s">
        <v>133</v>
      </c>
      <c r="J648" s="61">
        <v>50</v>
      </c>
      <c r="N648" s="13"/>
      <c r="O648" s="39">
        <f>MIN(Lääkkeet[[#This Row],[Velvoite 1.1.2025 (pakkauksia)]],Lääkkeet[[#This Row],[Suurimman alitusluvan mukainen velvoite 
1.1.-30.6.2025 (pakkauksia)]],Lääkkeet[[#This Row],[Alin saldo 
1.1.-30.6.2025 (pakkauksia)]])*Lääkkeet[[#This Row],[Kirjanpitoarvo / pakkaus 1.1.2025
(EUR  ALV 0 %)]]</f>
        <v>0</v>
      </c>
      <c r="P648" s="15"/>
      <c r="Q648" s="12"/>
      <c r="R648" s="12"/>
      <c r="S648" s="12"/>
      <c r="T648" s="13"/>
      <c r="U648" s="39">
        <f>MIN(Lääkkeet[[#This Row],[Velvoite 1.7.2025 (pakkauksia)]],Lääkkeet[[#This Row],[Suurimman alitusluvan mukainen velvoite
1.7.-31.12.2025 (pakkauksia)]],Lääkkeet[[#This Row],[Alin saldo 
1.7.-31.12.2025 (pakkauksia)]])*Lääkkeet[[#This Row],[Kirjanpitoarvo / pakkaus 1.7.2025
(EUR  ALV 0 %)]]</f>
        <v>0</v>
      </c>
      <c r="W648" s="49" t="str" cm="1">
        <f t="array" ref="W648">IFERROR(_xlfn.IFS(Lääkkeet[[#This Row],[Sitoutunut pääoma 
1.1.-30.6.2025 (EUR)]]&gt;0,"Täytetyt",Lääkkeet[[#This Row],[Sitoutunut pääoma 
1.7.-31.12.2025 (EUR)]]&gt;0,"Täytetyt"),"")</f>
        <v/>
      </c>
      <c r="X648" s="49"/>
      <c r="Y648" s="5">
        <f>Hakulomake!$B$29</f>
        <v>0</v>
      </c>
    </row>
    <row r="649" spans="1:25" x14ac:dyDescent="0.25">
      <c r="A649" s="6" t="s">
        <v>59</v>
      </c>
      <c r="B649" s="5">
        <f>Hakulomake!$B$17</f>
        <v>0</v>
      </c>
      <c r="C649" s="61">
        <v>5</v>
      </c>
      <c r="D649" s="5" t="s">
        <v>1206</v>
      </c>
      <c r="E649" s="60" t="s">
        <v>1267</v>
      </c>
      <c r="F649" s="5" t="s">
        <v>1208</v>
      </c>
      <c r="G649" s="5" t="s">
        <v>1209</v>
      </c>
      <c r="H649" s="5" t="s">
        <v>436</v>
      </c>
      <c r="I649" s="5" t="s">
        <v>193</v>
      </c>
      <c r="J649" s="61" t="s">
        <v>1268</v>
      </c>
      <c r="N649" s="13"/>
      <c r="O649" s="39">
        <f>MIN(Lääkkeet[[#This Row],[Velvoite 1.1.2025 (pakkauksia)]],Lääkkeet[[#This Row],[Suurimman alitusluvan mukainen velvoite 
1.1.-30.6.2025 (pakkauksia)]],Lääkkeet[[#This Row],[Alin saldo 
1.1.-30.6.2025 (pakkauksia)]])*Lääkkeet[[#This Row],[Kirjanpitoarvo / pakkaus 1.1.2025
(EUR  ALV 0 %)]]</f>
        <v>0</v>
      </c>
      <c r="P649" s="15"/>
      <c r="Q649" s="12"/>
      <c r="R649" s="12"/>
      <c r="S649" s="12"/>
      <c r="T649" s="13"/>
      <c r="U649" s="39">
        <f>MIN(Lääkkeet[[#This Row],[Velvoite 1.7.2025 (pakkauksia)]],Lääkkeet[[#This Row],[Suurimman alitusluvan mukainen velvoite
1.7.-31.12.2025 (pakkauksia)]],Lääkkeet[[#This Row],[Alin saldo 
1.7.-31.12.2025 (pakkauksia)]])*Lääkkeet[[#This Row],[Kirjanpitoarvo / pakkaus 1.7.2025
(EUR  ALV 0 %)]]</f>
        <v>0</v>
      </c>
      <c r="W649" s="49" t="str" cm="1">
        <f t="array" ref="W649">IFERROR(_xlfn.IFS(Lääkkeet[[#This Row],[Sitoutunut pääoma 
1.1.-30.6.2025 (EUR)]]&gt;0,"Täytetyt",Lääkkeet[[#This Row],[Sitoutunut pääoma 
1.7.-31.12.2025 (EUR)]]&gt;0,"Täytetyt"),"")</f>
        <v/>
      </c>
      <c r="X649" s="49"/>
      <c r="Y649" s="5">
        <f>Hakulomake!$B$29</f>
        <v>0</v>
      </c>
    </row>
    <row r="650" spans="1:25" x14ac:dyDescent="0.25">
      <c r="A650" s="6" t="s">
        <v>59</v>
      </c>
      <c r="B650" s="5">
        <f>Hakulomake!$B$17</f>
        <v>0</v>
      </c>
      <c r="C650" s="61">
        <v>5</v>
      </c>
      <c r="D650" s="5" t="s">
        <v>1269</v>
      </c>
      <c r="E650" s="60" t="s">
        <v>1270</v>
      </c>
      <c r="F650" s="5" t="s">
        <v>1271</v>
      </c>
      <c r="G650" s="5" t="s">
        <v>1272</v>
      </c>
      <c r="H650" s="5" t="s">
        <v>1273</v>
      </c>
      <c r="I650" s="5" t="s">
        <v>1210</v>
      </c>
      <c r="J650" s="61" t="s">
        <v>1274</v>
      </c>
      <c r="N650" s="13"/>
      <c r="O650" s="39">
        <f>MIN(Lääkkeet[[#This Row],[Velvoite 1.1.2025 (pakkauksia)]],Lääkkeet[[#This Row],[Suurimman alitusluvan mukainen velvoite 
1.1.-30.6.2025 (pakkauksia)]],Lääkkeet[[#This Row],[Alin saldo 
1.1.-30.6.2025 (pakkauksia)]])*Lääkkeet[[#This Row],[Kirjanpitoarvo / pakkaus 1.1.2025
(EUR  ALV 0 %)]]</f>
        <v>0</v>
      </c>
      <c r="P650" s="15"/>
      <c r="Q650" s="12"/>
      <c r="R650" s="12"/>
      <c r="S650" s="12"/>
      <c r="T650" s="13"/>
      <c r="U650" s="39">
        <f>MIN(Lääkkeet[[#This Row],[Velvoite 1.7.2025 (pakkauksia)]],Lääkkeet[[#This Row],[Suurimman alitusluvan mukainen velvoite
1.7.-31.12.2025 (pakkauksia)]],Lääkkeet[[#This Row],[Alin saldo 
1.7.-31.12.2025 (pakkauksia)]])*Lääkkeet[[#This Row],[Kirjanpitoarvo / pakkaus 1.7.2025
(EUR  ALV 0 %)]]</f>
        <v>0</v>
      </c>
      <c r="W650" s="49" t="str" cm="1">
        <f t="array" ref="W650">IFERROR(_xlfn.IFS(Lääkkeet[[#This Row],[Sitoutunut pääoma 
1.1.-30.6.2025 (EUR)]]&gt;0,"Täytetyt",Lääkkeet[[#This Row],[Sitoutunut pääoma 
1.7.-31.12.2025 (EUR)]]&gt;0,"Täytetyt"),"")</f>
        <v/>
      </c>
      <c r="X650" s="49"/>
      <c r="Y650" s="5">
        <f>Hakulomake!$B$29</f>
        <v>0</v>
      </c>
    </row>
    <row r="651" spans="1:25" x14ac:dyDescent="0.25">
      <c r="A651" s="6" t="s">
        <v>59</v>
      </c>
      <c r="B651" s="5">
        <f>Hakulomake!$B$17</f>
        <v>0</v>
      </c>
      <c r="C651" s="61">
        <v>5</v>
      </c>
      <c r="D651" s="5" t="s">
        <v>1269</v>
      </c>
      <c r="E651" s="60" t="s">
        <v>1275</v>
      </c>
      <c r="F651" s="5" t="s">
        <v>1271</v>
      </c>
      <c r="G651" s="5" t="s">
        <v>1272</v>
      </c>
      <c r="H651" s="5" t="s">
        <v>196</v>
      </c>
      <c r="I651" s="5" t="s">
        <v>1210</v>
      </c>
      <c r="J651" s="61" t="s">
        <v>72</v>
      </c>
      <c r="N651" s="13"/>
      <c r="O651" s="39">
        <f>MIN(Lääkkeet[[#This Row],[Velvoite 1.1.2025 (pakkauksia)]],Lääkkeet[[#This Row],[Suurimman alitusluvan mukainen velvoite 
1.1.-30.6.2025 (pakkauksia)]],Lääkkeet[[#This Row],[Alin saldo 
1.1.-30.6.2025 (pakkauksia)]])*Lääkkeet[[#This Row],[Kirjanpitoarvo / pakkaus 1.1.2025
(EUR  ALV 0 %)]]</f>
        <v>0</v>
      </c>
      <c r="P651" s="15"/>
      <c r="Q651" s="12"/>
      <c r="R651" s="12"/>
      <c r="S651" s="12"/>
      <c r="T651" s="13"/>
      <c r="U651" s="39">
        <f>MIN(Lääkkeet[[#This Row],[Velvoite 1.7.2025 (pakkauksia)]],Lääkkeet[[#This Row],[Suurimman alitusluvan mukainen velvoite
1.7.-31.12.2025 (pakkauksia)]],Lääkkeet[[#This Row],[Alin saldo 
1.7.-31.12.2025 (pakkauksia)]])*Lääkkeet[[#This Row],[Kirjanpitoarvo / pakkaus 1.7.2025
(EUR  ALV 0 %)]]</f>
        <v>0</v>
      </c>
      <c r="W651" s="49" t="str" cm="1">
        <f t="array" ref="W651">IFERROR(_xlfn.IFS(Lääkkeet[[#This Row],[Sitoutunut pääoma 
1.1.-30.6.2025 (EUR)]]&gt;0,"Täytetyt",Lääkkeet[[#This Row],[Sitoutunut pääoma 
1.7.-31.12.2025 (EUR)]]&gt;0,"Täytetyt"),"")</f>
        <v/>
      </c>
      <c r="X651" s="49"/>
      <c r="Y651" s="5">
        <f>Hakulomake!$B$29</f>
        <v>0</v>
      </c>
    </row>
    <row r="652" spans="1:25" x14ac:dyDescent="0.25">
      <c r="A652" s="6" t="s">
        <v>59</v>
      </c>
      <c r="B652" s="5">
        <f>Hakulomake!$B$17</f>
        <v>0</v>
      </c>
      <c r="C652" s="61">
        <v>5</v>
      </c>
      <c r="D652" s="5" t="s">
        <v>1269</v>
      </c>
      <c r="E652" s="60" t="s">
        <v>2726</v>
      </c>
      <c r="F652" s="5" t="s">
        <v>1271</v>
      </c>
      <c r="G652" s="5" t="s">
        <v>1272</v>
      </c>
      <c r="H652" s="5" t="s">
        <v>196</v>
      </c>
      <c r="I652" s="5" t="s">
        <v>2727</v>
      </c>
      <c r="J652" s="61" t="s">
        <v>2728</v>
      </c>
      <c r="N652" s="13"/>
      <c r="O652" s="39">
        <f>MIN(Lääkkeet[[#This Row],[Velvoite 1.1.2025 (pakkauksia)]],Lääkkeet[[#This Row],[Suurimman alitusluvan mukainen velvoite 
1.1.-30.6.2025 (pakkauksia)]],Lääkkeet[[#This Row],[Alin saldo 
1.1.-30.6.2025 (pakkauksia)]])*Lääkkeet[[#This Row],[Kirjanpitoarvo / pakkaus 1.1.2025
(EUR  ALV 0 %)]]</f>
        <v>0</v>
      </c>
      <c r="P652" s="15"/>
      <c r="Q652" s="12"/>
      <c r="R652" s="12"/>
      <c r="S652" s="12"/>
      <c r="T652" s="13"/>
      <c r="U652" s="39">
        <f>MIN(Lääkkeet[[#This Row],[Velvoite 1.7.2025 (pakkauksia)]],Lääkkeet[[#This Row],[Suurimman alitusluvan mukainen velvoite
1.7.-31.12.2025 (pakkauksia)]],Lääkkeet[[#This Row],[Alin saldo 
1.7.-31.12.2025 (pakkauksia)]])*Lääkkeet[[#This Row],[Kirjanpitoarvo / pakkaus 1.7.2025
(EUR  ALV 0 %)]]</f>
        <v>0</v>
      </c>
      <c r="W652" s="49" t="str" cm="1">
        <f t="array" ref="W652">IFERROR(_xlfn.IFS(Lääkkeet[[#This Row],[Sitoutunut pääoma 
1.1.-30.6.2025 (EUR)]]&gt;0,"Täytetyt",Lääkkeet[[#This Row],[Sitoutunut pääoma 
1.7.-31.12.2025 (EUR)]]&gt;0,"Täytetyt"),"")</f>
        <v/>
      </c>
      <c r="X652" s="49"/>
      <c r="Y652" s="5">
        <f>Hakulomake!$B$29</f>
        <v>0</v>
      </c>
    </row>
    <row r="653" spans="1:25" x14ac:dyDescent="0.25">
      <c r="A653" s="6" t="s">
        <v>59</v>
      </c>
      <c r="B653" s="5">
        <f>Hakulomake!$B$17</f>
        <v>0</v>
      </c>
      <c r="C653" s="61">
        <v>5</v>
      </c>
      <c r="D653" s="5" t="s">
        <v>1213</v>
      </c>
      <c r="E653" s="60" t="s">
        <v>1276</v>
      </c>
      <c r="F653" s="5" t="s">
        <v>1215</v>
      </c>
      <c r="G653" s="5" t="s">
        <v>1277</v>
      </c>
      <c r="H653" s="5" t="s">
        <v>280</v>
      </c>
      <c r="I653" s="5" t="s">
        <v>1278</v>
      </c>
      <c r="J653" s="61">
        <v>12</v>
      </c>
      <c r="N653" s="13"/>
      <c r="O653" s="39">
        <f>MIN(Lääkkeet[[#This Row],[Velvoite 1.1.2025 (pakkauksia)]],Lääkkeet[[#This Row],[Suurimman alitusluvan mukainen velvoite 
1.1.-30.6.2025 (pakkauksia)]],Lääkkeet[[#This Row],[Alin saldo 
1.1.-30.6.2025 (pakkauksia)]])*Lääkkeet[[#This Row],[Kirjanpitoarvo / pakkaus 1.1.2025
(EUR  ALV 0 %)]]</f>
        <v>0</v>
      </c>
      <c r="P653" s="15"/>
      <c r="Q653" s="12"/>
      <c r="R653" s="12"/>
      <c r="S653" s="12"/>
      <c r="T653" s="13"/>
      <c r="U653" s="39">
        <f>MIN(Lääkkeet[[#This Row],[Velvoite 1.7.2025 (pakkauksia)]],Lääkkeet[[#This Row],[Suurimman alitusluvan mukainen velvoite
1.7.-31.12.2025 (pakkauksia)]],Lääkkeet[[#This Row],[Alin saldo 
1.7.-31.12.2025 (pakkauksia)]])*Lääkkeet[[#This Row],[Kirjanpitoarvo / pakkaus 1.7.2025
(EUR  ALV 0 %)]]</f>
        <v>0</v>
      </c>
      <c r="W653" s="49" t="str" cm="1">
        <f t="array" ref="W653">IFERROR(_xlfn.IFS(Lääkkeet[[#This Row],[Sitoutunut pääoma 
1.1.-30.6.2025 (EUR)]]&gt;0,"Täytetyt",Lääkkeet[[#This Row],[Sitoutunut pääoma 
1.7.-31.12.2025 (EUR)]]&gt;0,"Täytetyt"),"")</f>
        <v/>
      </c>
      <c r="X653" s="49"/>
      <c r="Y653" s="5">
        <f>Hakulomake!$B$29</f>
        <v>0</v>
      </c>
    </row>
    <row r="654" spans="1:25" x14ac:dyDescent="0.25">
      <c r="A654" s="6" t="s">
        <v>59</v>
      </c>
      <c r="B654" s="5">
        <f>Hakulomake!$B$17</f>
        <v>0</v>
      </c>
      <c r="C654" s="61">
        <v>5</v>
      </c>
      <c r="D654" s="5" t="s">
        <v>1206</v>
      </c>
      <c r="E654" s="60" t="s">
        <v>1279</v>
      </c>
      <c r="F654" s="5" t="s">
        <v>1208</v>
      </c>
      <c r="G654" s="5" t="s">
        <v>1280</v>
      </c>
      <c r="H654" s="5" t="s">
        <v>436</v>
      </c>
      <c r="I654" s="5" t="s">
        <v>1210</v>
      </c>
      <c r="J654" s="61" t="s">
        <v>1211</v>
      </c>
      <c r="N654" s="13"/>
      <c r="O654" s="39">
        <f>MIN(Lääkkeet[[#This Row],[Velvoite 1.1.2025 (pakkauksia)]],Lääkkeet[[#This Row],[Suurimman alitusluvan mukainen velvoite 
1.1.-30.6.2025 (pakkauksia)]],Lääkkeet[[#This Row],[Alin saldo 
1.1.-30.6.2025 (pakkauksia)]])*Lääkkeet[[#This Row],[Kirjanpitoarvo / pakkaus 1.1.2025
(EUR  ALV 0 %)]]</f>
        <v>0</v>
      </c>
      <c r="P654" s="15"/>
      <c r="Q654" s="12"/>
      <c r="R654" s="12"/>
      <c r="S654" s="12"/>
      <c r="T654" s="13"/>
      <c r="U654" s="39">
        <f>MIN(Lääkkeet[[#This Row],[Velvoite 1.7.2025 (pakkauksia)]],Lääkkeet[[#This Row],[Suurimman alitusluvan mukainen velvoite
1.7.-31.12.2025 (pakkauksia)]],Lääkkeet[[#This Row],[Alin saldo 
1.7.-31.12.2025 (pakkauksia)]])*Lääkkeet[[#This Row],[Kirjanpitoarvo / pakkaus 1.7.2025
(EUR  ALV 0 %)]]</f>
        <v>0</v>
      </c>
      <c r="W654" s="49" t="str" cm="1">
        <f t="array" ref="W654">IFERROR(_xlfn.IFS(Lääkkeet[[#This Row],[Sitoutunut pääoma 
1.1.-30.6.2025 (EUR)]]&gt;0,"Täytetyt",Lääkkeet[[#This Row],[Sitoutunut pääoma 
1.7.-31.12.2025 (EUR)]]&gt;0,"Täytetyt"),"")</f>
        <v/>
      </c>
      <c r="X654" s="49"/>
      <c r="Y654" s="5">
        <f>Hakulomake!$B$29</f>
        <v>0</v>
      </c>
    </row>
    <row r="655" spans="1:25" x14ac:dyDescent="0.25">
      <c r="A655" s="6" t="s">
        <v>59</v>
      </c>
      <c r="B655" s="5">
        <f>Hakulomake!$B$17</f>
        <v>0</v>
      </c>
      <c r="C655" s="61">
        <v>5</v>
      </c>
      <c r="D655" s="5" t="s">
        <v>1219</v>
      </c>
      <c r="E655" s="60" t="s">
        <v>1281</v>
      </c>
      <c r="F655" s="5" t="s">
        <v>1221</v>
      </c>
      <c r="G655" s="5" t="s">
        <v>1282</v>
      </c>
      <c r="H655" s="5" t="s">
        <v>1273</v>
      </c>
      <c r="I655" s="5" t="s">
        <v>219</v>
      </c>
      <c r="J655" s="61" t="s">
        <v>72</v>
      </c>
      <c r="N655" s="13"/>
      <c r="O655" s="39">
        <f>MIN(Lääkkeet[[#This Row],[Velvoite 1.1.2025 (pakkauksia)]],Lääkkeet[[#This Row],[Suurimman alitusluvan mukainen velvoite 
1.1.-30.6.2025 (pakkauksia)]],Lääkkeet[[#This Row],[Alin saldo 
1.1.-30.6.2025 (pakkauksia)]])*Lääkkeet[[#This Row],[Kirjanpitoarvo / pakkaus 1.1.2025
(EUR  ALV 0 %)]]</f>
        <v>0</v>
      </c>
      <c r="P655" s="15"/>
      <c r="Q655" s="12"/>
      <c r="R655" s="12"/>
      <c r="S655" s="12"/>
      <c r="T655" s="13"/>
      <c r="U655" s="39">
        <f>MIN(Lääkkeet[[#This Row],[Velvoite 1.7.2025 (pakkauksia)]],Lääkkeet[[#This Row],[Suurimman alitusluvan mukainen velvoite
1.7.-31.12.2025 (pakkauksia)]],Lääkkeet[[#This Row],[Alin saldo 
1.7.-31.12.2025 (pakkauksia)]])*Lääkkeet[[#This Row],[Kirjanpitoarvo / pakkaus 1.7.2025
(EUR  ALV 0 %)]]</f>
        <v>0</v>
      </c>
      <c r="W655" s="49" t="str" cm="1">
        <f t="array" ref="W655">IFERROR(_xlfn.IFS(Lääkkeet[[#This Row],[Sitoutunut pääoma 
1.1.-30.6.2025 (EUR)]]&gt;0,"Täytetyt",Lääkkeet[[#This Row],[Sitoutunut pääoma 
1.7.-31.12.2025 (EUR)]]&gt;0,"Täytetyt"),"")</f>
        <v/>
      </c>
      <c r="X655" s="49"/>
      <c r="Y655" s="5">
        <f>Hakulomake!$B$29</f>
        <v>0</v>
      </c>
    </row>
    <row r="656" spans="1:25" x14ac:dyDescent="0.25">
      <c r="A656" s="6" t="s">
        <v>59</v>
      </c>
      <c r="B656" s="5">
        <f>Hakulomake!$B$17</f>
        <v>0</v>
      </c>
      <c r="C656" s="61">
        <v>5</v>
      </c>
      <c r="D656" s="5" t="s">
        <v>1213</v>
      </c>
      <c r="E656" s="60" t="s">
        <v>1283</v>
      </c>
      <c r="F656" s="5" t="s">
        <v>1215</v>
      </c>
      <c r="G656" s="5" t="s">
        <v>1251</v>
      </c>
      <c r="H656" s="5" t="s">
        <v>1284</v>
      </c>
      <c r="I656" s="5" t="s">
        <v>219</v>
      </c>
      <c r="J656" s="61" t="s">
        <v>72</v>
      </c>
      <c r="N656" s="13"/>
      <c r="O656" s="39">
        <f>MIN(Lääkkeet[[#This Row],[Velvoite 1.1.2025 (pakkauksia)]],Lääkkeet[[#This Row],[Suurimman alitusluvan mukainen velvoite 
1.1.-30.6.2025 (pakkauksia)]],Lääkkeet[[#This Row],[Alin saldo 
1.1.-30.6.2025 (pakkauksia)]])*Lääkkeet[[#This Row],[Kirjanpitoarvo / pakkaus 1.1.2025
(EUR  ALV 0 %)]]</f>
        <v>0</v>
      </c>
      <c r="P656" s="15"/>
      <c r="Q656" s="12"/>
      <c r="R656" s="12"/>
      <c r="S656" s="12"/>
      <c r="T656" s="13"/>
      <c r="U656" s="39">
        <f>MIN(Lääkkeet[[#This Row],[Velvoite 1.7.2025 (pakkauksia)]],Lääkkeet[[#This Row],[Suurimman alitusluvan mukainen velvoite
1.7.-31.12.2025 (pakkauksia)]],Lääkkeet[[#This Row],[Alin saldo 
1.7.-31.12.2025 (pakkauksia)]])*Lääkkeet[[#This Row],[Kirjanpitoarvo / pakkaus 1.7.2025
(EUR  ALV 0 %)]]</f>
        <v>0</v>
      </c>
      <c r="W656" s="49" t="str" cm="1">
        <f t="array" ref="W656">IFERROR(_xlfn.IFS(Lääkkeet[[#This Row],[Sitoutunut pääoma 
1.1.-30.6.2025 (EUR)]]&gt;0,"Täytetyt",Lääkkeet[[#This Row],[Sitoutunut pääoma 
1.7.-31.12.2025 (EUR)]]&gt;0,"Täytetyt"),"")</f>
        <v/>
      </c>
      <c r="X656" s="49"/>
      <c r="Y656" s="5">
        <f>Hakulomake!$B$29</f>
        <v>0</v>
      </c>
    </row>
    <row r="657" spans="1:25" x14ac:dyDescent="0.25">
      <c r="A657" s="6" t="s">
        <v>59</v>
      </c>
      <c r="B657" s="5">
        <f>Hakulomake!$B$17</f>
        <v>0</v>
      </c>
      <c r="C657" s="61">
        <v>5</v>
      </c>
      <c r="D657" s="5" t="s">
        <v>1219</v>
      </c>
      <c r="E657" s="60" t="s">
        <v>1285</v>
      </c>
      <c r="F657" s="5" t="s">
        <v>1221</v>
      </c>
      <c r="G657" s="5" t="s">
        <v>1282</v>
      </c>
      <c r="H657" s="5" t="s">
        <v>1273</v>
      </c>
      <c r="I657" s="5" t="s">
        <v>219</v>
      </c>
      <c r="J657" s="61" t="s">
        <v>1286</v>
      </c>
      <c r="N657" s="13"/>
      <c r="O657" s="39">
        <f>MIN(Lääkkeet[[#This Row],[Velvoite 1.1.2025 (pakkauksia)]],Lääkkeet[[#This Row],[Suurimman alitusluvan mukainen velvoite 
1.1.-30.6.2025 (pakkauksia)]],Lääkkeet[[#This Row],[Alin saldo 
1.1.-30.6.2025 (pakkauksia)]])*Lääkkeet[[#This Row],[Kirjanpitoarvo / pakkaus 1.1.2025
(EUR  ALV 0 %)]]</f>
        <v>0</v>
      </c>
      <c r="P657" s="15"/>
      <c r="Q657" s="12"/>
      <c r="R657" s="12"/>
      <c r="S657" s="12"/>
      <c r="T657" s="13"/>
      <c r="U657" s="39">
        <f>MIN(Lääkkeet[[#This Row],[Velvoite 1.7.2025 (pakkauksia)]],Lääkkeet[[#This Row],[Suurimman alitusluvan mukainen velvoite
1.7.-31.12.2025 (pakkauksia)]],Lääkkeet[[#This Row],[Alin saldo 
1.7.-31.12.2025 (pakkauksia)]])*Lääkkeet[[#This Row],[Kirjanpitoarvo / pakkaus 1.7.2025
(EUR  ALV 0 %)]]</f>
        <v>0</v>
      </c>
      <c r="W657" s="49" t="str" cm="1">
        <f t="array" ref="W657">IFERROR(_xlfn.IFS(Lääkkeet[[#This Row],[Sitoutunut pääoma 
1.1.-30.6.2025 (EUR)]]&gt;0,"Täytetyt",Lääkkeet[[#This Row],[Sitoutunut pääoma 
1.7.-31.12.2025 (EUR)]]&gt;0,"Täytetyt"),"")</f>
        <v/>
      </c>
      <c r="X657" s="49"/>
      <c r="Y657" s="5">
        <f>Hakulomake!$B$29</f>
        <v>0</v>
      </c>
    </row>
    <row r="658" spans="1:25" x14ac:dyDescent="0.25">
      <c r="A658" s="6" t="s">
        <v>59</v>
      </c>
      <c r="B658" s="5">
        <f>Hakulomake!$B$17</f>
        <v>0</v>
      </c>
      <c r="C658" s="61">
        <v>5</v>
      </c>
      <c r="D658" s="5" t="s">
        <v>1245</v>
      </c>
      <c r="E658" s="60" t="s">
        <v>1287</v>
      </c>
      <c r="F658" s="5" t="s">
        <v>1247</v>
      </c>
      <c r="G658" s="5" t="s">
        <v>1288</v>
      </c>
      <c r="H658" s="5" t="s">
        <v>93</v>
      </c>
      <c r="I658" s="5" t="s">
        <v>133</v>
      </c>
      <c r="J658" s="61">
        <v>100</v>
      </c>
      <c r="N658" s="13"/>
      <c r="O658" s="39">
        <f>MIN(Lääkkeet[[#This Row],[Velvoite 1.1.2025 (pakkauksia)]],Lääkkeet[[#This Row],[Suurimman alitusluvan mukainen velvoite 
1.1.-30.6.2025 (pakkauksia)]],Lääkkeet[[#This Row],[Alin saldo 
1.1.-30.6.2025 (pakkauksia)]])*Lääkkeet[[#This Row],[Kirjanpitoarvo / pakkaus 1.1.2025
(EUR  ALV 0 %)]]</f>
        <v>0</v>
      </c>
      <c r="P658" s="15"/>
      <c r="Q658" s="12"/>
      <c r="R658" s="12"/>
      <c r="S658" s="12"/>
      <c r="T658" s="13"/>
      <c r="U658" s="39">
        <f>MIN(Lääkkeet[[#This Row],[Velvoite 1.7.2025 (pakkauksia)]],Lääkkeet[[#This Row],[Suurimman alitusluvan mukainen velvoite
1.7.-31.12.2025 (pakkauksia)]],Lääkkeet[[#This Row],[Alin saldo 
1.7.-31.12.2025 (pakkauksia)]])*Lääkkeet[[#This Row],[Kirjanpitoarvo / pakkaus 1.7.2025
(EUR  ALV 0 %)]]</f>
        <v>0</v>
      </c>
      <c r="W658" s="49" t="str" cm="1">
        <f t="array" ref="W658">IFERROR(_xlfn.IFS(Lääkkeet[[#This Row],[Sitoutunut pääoma 
1.1.-30.6.2025 (EUR)]]&gt;0,"Täytetyt",Lääkkeet[[#This Row],[Sitoutunut pääoma 
1.7.-31.12.2025 (EUR)]]&gt;0,"Täytetyt"),"")</f>
        <v/>
      </c>
      <c r="X658" s="49"/>
      <c r="Y658" s="5">
        <f>Hakulomake!$B$29</f>
        <v>0</v>
      </c>
    </row>
    <row r="659" spans="1:25" x14ac:dyDescent="0.25">
      <c r="A659" s="6" t="s">
        <v>59</v>
      </c>
      <c r="B659" s="5">
        <f>Hakulomake!$B$17</f>
        <v>0</v>
      </c>
      <c r="C659" s="61">
        <v>5</v>
      </c>
      <c r="D659" s="5" t="s">
        <v>1219</v>
      </c>
      <c r="E659" s="60" t="s">
        <v>1289</v>
      </c>
      <c r="F659" s="5" t="s">
        <v>1221</v>
      </c>
      <c r="G659" s="5" t="s">
        <v>1290</v>
      </c>
      <c r="H659" s="5" t="s">
        <v>64</v>
      </c>
      <c r="I659" s="5" t="s">
        <v>65</v>
      </c>
      <c r="J659" s="61">
        <v>10</v>
      </c>
      <c r="N659" s="13"/>
      <c r="O659" s="39">
        <f>MIN(Lääkkeet[[#This Row],[Velvoite 1.1.2025 (pakkauksia)]],Lääkkeet[[#This Row],[Suurimman alitusluvan mukainen velvoite 
1.1.-30.6.2025 (pakkauksia)]],Lääkkeet[[#This Row],[Alin saldo 
1.1.-30.6.2025 (pakkauksia)]])*Lääkkeet[[#This Row],[Kirjanpitoarvo / pakkaus 1.1.2025
(EUR  ALV 0 %)]]</f>
        <v>0</v>
      </c>
      <c r="P659" s="15"/>
      <c r="Q659" s="12"/>
      <c r="R659" s="12"/>
      <c r="S659" s="12"/>
      <c r="T659" s="13"/>
      <c r="U659" s="39">
        <f>MIN(Lääkkeet[[#This Row],[Velvoite 1.7.2025 (pakkauksia)]],Lääkkeet[[#This Row],[Suurimman alitusluvan mukainen velvoite
1.7.-31.12.2025 (pakkauksia)]],Lääkkeet[[#This Row],[Alin saldo 
1.7.-31.12.2025 (pakkauksia)]])*Lääkkeet[[#This Row],[Kirjanpitoarvo / pakkaus 1.7.2025
(EUR  ALV 0 %)]]</f>
        <v>0</v>
      </c>
      <c r="W659" s="49" t="str" cm="1">
        <f t="array" ref="W659">IFERROR(_xlfn.IFS(Lääkkeet[[#This Row],[Sitoutunut pääoma 
1.1.-30.6.2025 (EUR)]]&gt;0,"Täytetyt",Lääkkeet[[#This Row],[Sitoutunut pääoma 
1.7.-31.12.2025 (EUR)]]&gt;0,"Täytetyt"),"")</f>
        <v/>
      </c>
      <c r="X659" s="49"/>
      <c r="Y659" s="5">
        <f>Hakulomake!$B$29</f>
        <v>0</v>
      </c>
    </row>
    <row r="660" spans="1:25" x14ac:dyDescent="0.25">
      <c r="A660" s="6" t="s">
        <v>59</v>
      </c>
      <c r="B660" s="5">
        <f>Hakulomake!$B$17</f>
        <v>0</v>
      </c>
      <c r="C660" s="61">
        <v>5</v>
      </c>
      <c r="D660" s="5" t="s">
        <v>1213</v>
      </c>
      <c r="E660" s="60" t="s">
        <v>1291</v>
      </c>
      <c r="F660" s="5" t="s">
        <v>1215</v>
      </c>
      <c r="G660" s="5" t="s">
        <v>1277</v>
      </c>
      <c r="H660" s="5" t="s">
        <v>280</v>
      </c>
      <c r="I660" s="5" t="s">
        <v>1278</v>
      </c>
      <c r="J660" s="61" t="s">
        <v>1292</v>
      </c>
      <c r="N660" s="13"/>
      <c r="O660" s="39">
        <f>MIN(Lääkkeet[[#This Row],[Velvoite 1.1.2025 (pakkauksia)]],Lääkkeet[[#This Row],[Suurimman alitusluvan mukainen velvoite 
1.1.-30.6.2025 (pakkauksia)]],Lääkkeet[[#This Row],[Alin saldo 
1.1.-30.6.2025 (pakkauksia)]])*Lääkkeet[[#This Row],[Kirjanpitoarvo / pakkaus 1.1.2025
(EUR  ALV 0 %)]]</f>
        <v>0</v>
      </c>
      <c r="P660" s="15"/>
      <c r="Q660" s="12"/>
      <c r="R660" s="12"/>
      <c r="S660" s="12"/>
      <c r="T660" s="13"/>
      <c r="U660" s="39">
        <f>MIN(Lääkkeet[[#This Row],[Velvoite 1.7.2025 (pakkauksia)]],Lääkkeet[[#This Row],[Suurimman alitusluvan mukainen velvoite
1.7.-31.12.2025 (pakkauksia)]],Lääkkeet[[#This Row],[Alin saldo 
1.7.-31.12.2025 (pakkauksia)]])*Lääkkeet[[#This Row],[Kirjanpitoarvo / pakkaus 1.7.2025
(EUR  ALV 0 %)]]</f>
        <v>0</v>
      </c>
      <c r="W660" s="49" t="str" cm="1">
        <f t="array" ref="W660">IFERROR(_xlfn.IFS(Lääkkeet[[#This Row],[Sitoutunut pääoma 
1.1.-30.6.2025 (EUR)]]&gt;0,"Täytetyt",Lääkkeet[[#This Row],[Sitoutunut pääoma 
1.7.-31.12.2025 (EUR)]]&gt;0,"Täytetyt"),"")</f>
        <v/>
      </c>
      <c r="X660" s="49"/>
      <c r="Y660" s="5">
        <f>Hakulomake!$B$29</f>
        <v>0</v>
      </c>
    </row>
    <row r="661" spans="1:25" x14ac:dyDescent="0.25">
      <c r="A661" s="6" t="s">
        <v>59</v>
      </c>
      <c r="B661" s="5">
        <f>Hakulomake!$B$17</f>
        <v>0</v>
      </c>
      <c r="C661" s="61">
        <v>5</v>
      </c>
      <c r="D661" s="5" t="s">
        <v>1213</v>
      </c>
      <c r="E661" s="60" t="s">
        <v>1293</v>
      </c>
      <c r="F661" s="5" t="s">
        <v>1215</v>
      </c>
      <c r="G661" s="5" t="s">
        <v>1294</v>
      </c>
      <c r="H661" s="5" t="s">
        <v>93</v>
      </c>
      <c r="I661" s="5" t="s">
        <v>65</v>
      </c>
      <c r="J661" s="61">
        <v>100</v>
      </c>
      <c r="N661" s="13"/>
      <c r="O661" s="39">
        <f>MIN(Lääkkeet[[#This Row],[Velvoite 1.1.2025 (pakkauksia)]],Lääkkeet[[#This Row],[Suurimman alitusluvan mukainen velvoite 
1.1.-30.6.2025 (pakkauksia)]],Lääkkeet[[#This Row],[Alin saldo 
1.1.-30.6.2025 (pakkauksia)]])*Lääkkeet[[#This Row],[Kirjanpitoarvo / pakkaus 1.1.2025
(EUR  ALV 0 %)]]</f>
        <v>0</v>
      </c>
      <c r="P661" s="15"/>
      <c r="Q661" s="12"/>
      <c r="R661" s="12"/>
      <c r="S661" s="12"/>
      <c r="T661" s="13"/>
      <c r="U661" s="39">
        <f>MIN(Lääkkeet[[#This Row],[Velvoite 1.7.2025 (pakkauksia)]],Lääkkeet[[#This Row],[Suurimman alitusluvan mukainen velvoite
1.7.-31.12.2025 (pakkauksia)]],Lääkkeet[[#This Row],[Alin saldo 
1.7.-31.12.2025 (pakkauksia)]])*Lääkkeet[[#This Row],[Kirjanpitoarvo / pakkaus 1.7.2025
(EUR  ALV 0 %)]]</f>
        <v>0</v>
      </c>
      <c r="W661" s="49" t="str" cm="1">
        <f t="array" ref="W661">IFERROR(_xlfn.IFS(Lääkkeet[[#This Row],[Sitoutunut pääoma 
1.1.-30.6.2025 (EUR)]]&gt;0,"Täytetyt",Lääkkeet[[#This Row],[Sitoutunut pääoma 
1.7.-31.12.2025 (EUR)]]&gt;0,"Täytetyt"),"")</f>
        <v/>
      </c>
      <c r="X661" s="49"/>
      <c r="Y661" s="5">
        <f>Hakulomake!$B$29</f>
        <v>0</v>
      </c>
    </row>
    <row r="662" spans="1:25" x14ac:dyDescent="0.25">
      <c r="A662" s="6" t="s">
        <v>59</v>
      </c>
      <c r="B662" s="5">
        <f>Hakulomake!$B$17</f>
        <v>0</v>
      </c>
      <c r="C662" s="61">
        <v>5</v>
      </c>
      <c r="D662" s="5" t="s">
        <v>1206</v>
      </c>
      <c r="E662" s="60" t="s">
        <v>1295</v>
      </c>
      <c r="F662" s="5" t="s">
        <v>1208</v>
      </c>
      <c r="G662" s="5" t="s">
        <v>1296</v>
      </c>
      <c r="H662" s="5" t="s">
        <v>796</v>
      </c>
      <c r="I662" s="5" t="s">
        <v>171</v>
      </c>
      <c r="J662" s="61">
        <v>98</v>
      </c>
      <c r="N662" s="13"/>
      <c r="O662" s="39">
        <f>MIN(Lääkkeet[[#This Row],[Velvoite 1.1.2025 (pakkauksia)]],Lääkkeet[[#This Row],[Suurimman alitusluvan mukainen velvoite 
1.1.-30.6.2025 (pakkauksia)]],Lääkkeet[[#This Row],[Alin saldo 
1.1.-30.6.2025 (pakkauksia)]])*Lääkkeet[[#This Row],[Kirjanpitoarvo / pakkaus 1.1.2025
(EUR  ALV 0 %)]]</f>
        <v>0</v>
      </c>
      <c r="P662" s="15"/>
      <c r="Q662" s="12"/>
      <c r="R662" s="12"/>
      <c r="S662" s="12"/>
      <c r="T662" s="13"/>
      <c r="U662" s="39">
        <f>MIN(Lääkkeet[[#This Row],[Velvoite 1.7.2025 (pakkauksia)]],Lääkkeet[[#This Row],[Suurimman alitusluvan mukainen velvoite
1.7.-31.12.2025 (pakkauksia)]],Lääkkeet[[#This Row],[Alin saldo 
1.7.-31.12.2025 (pakkauksia)]])*Lääkkeet[[#This Row],[Kirjanpitoarvo / pakkaus 1.7.2025
(EUR  ALV 0 %)]]</f>
        <v>0</v>
      </c>
      <c r="W662" s="49" t="str" cm="1">
        <f t="array" ref="W662">IFERROR(_xlfn.IFS(Lääkkeet[[#This Row],[Sitoutunut pääoma 
1.1.-30.6.2025 (EUR)]]&gt;0,"Täytetyt",Lääkkeet[[#This Row],[Sitoutunut pääoma 
1.7.-31.12.2025 (EUR)]]&gt;0,"Täytetyt"),"")</f>
        <v/>
      </c>
      <c r="X662" s="49"/>
      <c r="Y662" s="5">
        <f>Hakulomake!$B$29</f>
        <v>0</v>
      </c>
    </row>
    <row r="663" spans="1:25" x14ac:dyDescent="0.25">
      <c r="A663" s="6" t="s">
        <v>59</v>
      </c>
      <c r="B663" s="5">
        <f>Hakulomake!$B$17</f>
        <v>0</v>
      </c>
      <c r="C663" s="61">
        <v>5</v>
      </c>
      <c r="D663" s="5" t="s">
        <v>1206</v>
      </c>
      <c r="E663" s="60" t="s">
        <v>1297</v>
      </c>
      <c r="F663" s="5" t="s">
        <v>1208</v>
      </c>
      <c r="G663" s="5" t="s">
        <v>1298</v>
      </c>
      <c r="H663" s="5" t="s">
        <v>898</v>
      </c>
      <c r="I663" s="5" t="s">
        <v>806</v>
      </c>
      <c r="J663" s="61">
        <v>98</v>
      </c>
      <c r="N663" s="13"/>
      <c r="O663" s="39">
        <f>MIN(Lääkkeet[[#This Row],[Velvoite 1.1.2025 (pakkauksia)]],Lääkkeet[[#This Row],[Suurimman alitusluvan mukainen velvoite 
1.1.-30.6.2025 (pakkauksia)]],Lääkkeet[[#This Row],[Alin saldo 
1.1.-30.6.2025 (pakkauksia)]])*Lääkkeet[[#This Row],[Kirjanpitoarvo / pakkaus 1.1.2025
(EUR  ALV 0 %)]]</f>
        <v>0</v>
      </c>
      <c r="P663" s="15"/>
      <c r="Q663" s="12"/>
      <c r="R663" s="12"/>
      <c r="S663" s="12"/>
      <c r="T663" s="13"/>
      <c r="U663" s="39">
        <f>MIN(Lääkkeet[[#This Row],[Velvoite 1.7.2025 (pakkauksia)]],Lääkkeet[[#This Row],[Suurimman alitusluvan mukainen velvoite
1.7.-31.12.2025 (pakkauksia)]],Lääkkeet[[#This Row],[Alin saldo 
1.7.-31.12.2025 (pakkauksia)]])*Lääkkeet[[#This Row],[Kirjanpitoarvo / pakkaus 1.7.2025
(EUR  ALV 0 %)]]</f>
        <v>0</v>
      </c>
      <c r="W663" s="49" t="str" cm="1">
        <f t="array" ref="W663">IFERROR(_xlfn.IFS(Lääkkeet[[#This Row],[Sitoutunut pääoma 
1.1.-30.6.2025 (EUR)]]&gt;0,"Täytetyt",Lääkkeet[[#This Row],[Sitoutunut pääoma 
1.7.-31.12.2025 (EUR)]]&gt;0,"Täytetyt"),"")</f>
        <v/>
      </c>
      <c r="X663" s="49"/>
      <c r="Y663" s="5">
        <f>Hakulomake!$B$29</f>
        <v>0</v>
      </c>
    </row>
    <row r="664" spans="1:25" x14ac:dyDescent="0.25">
      <c r="A664" s="6" t="s">
        <v>59</v>
      </c>
      <c r="B664" s="5">
        <f>Hakulomake!$B$17</f>
        <v>0</v>
      </c>
      <c r="C664" s="61">
        <v>5</v>
      </c>
      <c r="D664" s="5" t="s">
        <v>1213</v>
      </c>
      <c r="E664" s="60" t="s">
        <v>1299</v>
      </c>
      <c r="F664" s="5" t="s">
        <v>1215</v>
      </c>
      <c r="G664" s="5" t="s">
        <v>1294</v>
      </c>
      <c r="H664" s="5" t="s">
        <v>93</v>
      </c>
      <c r="I664" s="5" t="s">
        <v>65</v>
      </c>
      <c r="J664" s="61">
        <v>30</v>
      </c>
      <c r="N664" s="13"/>
      <c r="O664" s="39">
        <f>MIN(Lääkkeet[[#This Row],[Velvoite 1.1.2025 (pakkauksia)]],Lääkkeet[[#This Row],[Suurimman alitusluvan mukainen velvoite 
1.1.-30.6.2025 (pakkauksia)]],Lääkkeet[[#This Row],[Alin saldo 
1.1.-30.6.2025 (pakkauksia)]])*Lääkkeet[[#This Row],[Kirjanpitoarvo / pakkaus 1.1.2025
(EUR  ALV 0 %)]]</f>
        <v>0</v>
      </c>
      <c r="P664" s="15"/>
      <c r="Q664" s="12"/>
      <c r="R664" s="12"/>
      <c r="S664" s="12"/>
      <c r="T664" s="13"/>
      <c r="U664" s="39">
        <f>MIN(Lääkkeet[[#This Row],[Velvoite 1.7.2025 (pakkauksia)]],Lääkkeet[[#This Row],[Suurimman alitusluvan mukainen velvoite
1.7.-31.12.2025 (pakkauksia)]],Lääkkeet[[#This Row],[Alin saldo 
1.7.-31.12.2025 (pakkauksia)]])*Lääkkeet[[#This Row],[Kirjanpitoarvo / pakkaus 1.7.2025
(EUR  ALV 0 %)]]</f>
        <v>0</v>
      </c>
      <c r="W664" s="49" t="str" cm="1">
        <f t="array" ref="W664">IFERROR(_xlfn.IFS(Lääkkeet[[#This Row],[Sitoutunut pääoma 
1.1.-30.6.2025 (EUR)]]&gt;0,"Täytetyt",Lääkkeet[[#This Row],[Sitoutunut pääoma 
1.7.-31.12.2025 (EUR)]]&gt;0,"Täytetyt"),"")</f>
        <v/>
      </c>
      <c r="X664" s="49"/>
      <c r="Y664" s="5">
        <f>Hakulomake!$B$29</f>
        <v>0</v>
      </c>
    </row>
    <row r="665" spans="1:25" x14ac:dyDescent="0.25">
      <c r="A665" s="6" t="s">
        <v>59</v>
      </c>
      <c r="B665" s="5">
        <f>Hakulomake!$B$17</f>
        <v>0</v>
      </c>
      <c r="C665" s="61">
        <v>5</v>
      </c>
      <c r="D665" s="5" t="s">
        <v>1219</v>
      </c>
      <c r="E665" s="60" t="s">
        <v>1300</v>
      </c>
      <c r="F665" s="5" t="s">
        <v>1221</v>
      </c>
      <c r="G665" s="5" t="s">
        <v>1222</v>
      </c>
      <c r="H665" s="5" t="s">
        <v>310</v>
      </c>
      <c r="I665" s="5" t="s">
        <v>65</v>
      </c>
      <c r="J665" s="61">
        <v>30</v>
      </c>
      <c r="N665" s="13"/>
      <c r="O665" s="39">
        <f>MIN(Lääkkeet[[#This Row],[Velvoite 1.1.2025 (pakkauksia)]],Lääkkeet[[#This Row],[Suurimman alitusluvan mukainen velvoite 
1.1.-30.6.2025 (pakkauksia)]],Lääkkeet[[#This Row],[Alin saldo 
1.1.-30.6.2025 (pakkauksia)]])*Lääkkeet[[#This Row],[Kirjanpitoarvo / pakkaus 1.1.2025
(EUR  ALV 0 %)]]</f>
        <v>0</v>
      </c>
      <c r="P665" s="15"/>
      <c r="Q665" s="12"/>
      <c r="R665" s="12"/>
      <c r="S665" s="12"/>
      <c r="T665" s="13"/>
      <c r="U665" s="39">
        <f>MIN(Lääkkeet[[#This Row],[Velvoite 1.7.2025 (pakkauksia)]],Lääkkeet[[#This Row],[Suurimman alitusluvan mukainen velvoite
1.7.-31.12.2025 (pakkauksia)]],Lääkkeet[[#This Row],[Alin saldo 
1.7.-31.12.2025 (pakkauksia)]])*Lääkkeet[[#This Row],[Kirjanpitoarvo / pakkaus 1.7.2025
(EUR  ALV 0 %)]]</f>
        <v>0</v>
      </c>
      <c r="W665" s="49" t="str" cm="1">
        <f t="array" ref="W665">IFERROR(_xlfn.IFS(Lääkkeet[[#This Row],[Sitoutunut pääoma 
1.1.-30.6.2025 (EUR)]]&gt;0,"Täytetyt",Lääkkeet[[#This Row],[Sitoutunut pääoma 
1.7.-31.12.2025 (EUR)]]&gt;0,"Täytetyt"),"")</f>
        <v/>
      </c>
      <c r="X665" s="49"/>
      <c r="Y665" s="5">
        <f>Hakulomake!$B$29</f>
        <v>0</v>
      </c>
    </row>
    <row r="666" spans="1:25" x14ac:dyDescent="0.25">
      <c r="A666" s="6" t="s">
        <v>59</v>
      </c>
      <c r="B666" s="5">
        <f>Hakulomake!$B$17</f>
        <v>0</v>
      </c>
      <c r="C666" s="61">
        <v>5</v>
      </c>
      <c r="D666" s="5" t="s">
        <v>1219</v>
      </c>
      <c r="E666" s="60" t="s">
        <v>1301</v>
      </c>
      <c r="F666" s="5" t="s">
        <v>1221</v>
      </c>
      <c r="G666" s="5" t="s">
        <v>1222</v>
      </c>
      <c r="H666" s="5" t="s">
        <v>310</v>
      </c>
      <c r="I666" s="5" t="s">
        <v>65</v>
      </c>
      <c r="J666" s="61">
        <v>100</v>
      </c>
      <c r="N666" s="13"/>
      <c r="O666" s="39">
        <f>MIN(Lääkkeet[[#This Row],[Velvoite 1.1.2025 (pakkauksia)]],Lääkkeet[[#This Row],[Suurimman alitusluvan mukainen velvoite 
1.1.-30.6.2025 (pakkauksia)]],Lääkkeet[[#This Row],[Alin saldo 
1.1.-30.6.2025 (pakkauksia)]])*Lääkkeet[[#This Row],[Kirjanpitoarvo / pakkaus 1.1.2025
(EUR  ALV 0 %)]]</f>
        <v>0</v>
      </c>
      <c r="P666" s="15"/>
      <c r="Q666" s="12"/>
      <c r="R666" s="12"/>
      <c r="S666" s="12"/>
      <c r="T666" s="13"/>
      <c r="U666" s="39">
        <f>MIN(Lääkkeet[[#This Row],[Velvoite 1.7.2025 (pakkauksia)]],Lääkkeet[[#This Row],[Suurimman alitusluvan mukainen velvoite
1.7.-31.12.2025 (pakkauksia)]],Lääkkeet[[#This Row],[Alin saldo 
1.7.-31.12.2025 (pakkauksia)]])*Lääkkeet[[#This Row],[Kirjanpitoarvo / pakkaus 1.7.2025
(EUR  ALV 0 %)]]</f>
        <v>0</v>
      </c>
      <c r="W666" s="49" t="str" cm="1">
        <f t="array" ref="W666">IFERROR(_xlfn.IFS(Lääkkeet[[#This Row],[Sitoutunut pääoma 
1.1.-30.6.2025 (EUR)]]&gt;0,"Täytetyt",Lääkkeet[[#This Row],[Sitoutunut pääoma 
1.7.-31.12.2025 (EUR)]]&gt;0,"Täytetyt"),"")</f>
        <v/>
      </c>
      <c r="X666" s="49"/>
      <c r="Y666" s="5">
        <f>Hakulomake!$B$29</f>
        <v>0</v>
      </c>
    </row>
    <row r="667" spans="1:25" x14ac:dyDescent="0.25">
      <c r="A667" s="6" t="s">
        <v>59</v>
      </c>
      <c r="B667" s="5">
        <f>Hakulomake!$B$17</f>
        <v>0</v>
      </c>
      <c r="C667" s="61">
        <v>5</v>
      </c>
      <c r="D667" s="5" t="s">
        <v>1269</v>
      </c>
      <c r="E667" s="60" t="s">
        <v>1302</v>
      </c>
      <c r="F667" s="5" t="s">
        <v>1271</v>
      </c>
      <c r="G667" s="5" t="s">
        <v>1303</v>
      </c>
      <c r="H667" s="5" t="s">
        <v>1273</v>
      </c>
      <c r="I667" s="5" t="s">
        <v>206</v>
      </c>
      <c r="J667" s="61" t="s">
        <v>788</v>
      </c>
      <c r="N667" s="13"/>
      <c r="O667" s="39">
        <f>MIN(Lääkkeet[[#This Row],[Velvoite 1.1.2025 (pakkauksia)]],Lääkkeet[[#This Row],[Suurimman alitusluvan mukainen velvoite 
1.1.-30.6.2025 (pakkauksia)]],Lääkkeet[[#This Row],[Alin saldo 
1.1.-30.6.2025 (pakkauksia)]])*Lääkkeet[[#This Row],[Kirjanpitoarvo / pakkaus 1.1.2025
(EUR  ALV 0 %)]]</f>
        <v>0</v>
      </c>
      <c r="P667" s="15"/>
      <c r="Q667" s="12"/>
      <c r="R667" s="12"/>
      <c r="S667" s="12"/>
      <c r="T667" s="13"/>
      <c r="U667" s="39">
        <f>MIN(Lääkkeet[[#This Row],[Velvoite 1.7.2025 (pakkauksia)]],Lääkkeet[[#This Row],[Suurimman alitusluvan mukainen velvoite
1.7.-31.12.2025 (pakkauksia)]],Lääkkeet[[#This Row],[Alin saldo 
1.7.-31.12.2025 (pakkauksia)]])*Lääkkeet[[#This Row],[Kirjanpitoarvo / pakkaus 1.7.2025
(EUR  ALV 0 %)]]</f>
        <v>0</v>
      </c>
      <c r="W667" s="49" t="str" cm="1">
        <f t="array" ref="W667">IFERROR(_xlfn.IFS(Lääkkeet[[#This Row],[Sitoutunut pääoma 
1.1.-30.6.2025 (EUR)]]&gt;0,"Täytetyt",Lääkkeet[[#This Row],[Sitoutunut pääoma 
1.7.-31.12.2025 (EUR)]]&gt;0,"Täytetyt"),"")</f>
        <v/>
      </c>
      <c r="X667" s="49"/>
      <c r="Y667" s="5">
        <f>Hakulomake!$B$29</f>
        <v>0</v>
      </c>
    </row>
    <row r="668" spans="1:25" x14ac:dyDescent="0.25">
      <c r="A668" s="6" t="s">
        <v>59</v>
      </c>
      <c r="B668" s="5">
        <f>Hakulomake!$B$17</f>
        <v>0</v>
      </c>
      <c r="C668" s="61">
        <v>5</v>
      </c>
      <c r="D668" s="5" t="s">
        <v>1269</v>
      </c>
      <c r="E668" s="60" t="s">
        <v>1304</v>
      </c>
      <c r="F668" s="5" t="s">
        <v>1271</v>
      </c>
      <c r="G668" s="5" t="s">
        <v>1303</v>
      </c>
      <c r="H668" s="5" t="s">
        <v>1273</v>
      </c>
      <c r="I668" s="5" t="s">
        <v>206</v>
      </c>
      <c r="J668" s="61" t="s">
        <v>1305</v>
      </c>
      <c r="N668" s="13"/>
      <c r="O668" s="39">
        <f>MIN(Lääkkeet[[#This Row],[Velvoite 1.1.2025 (pakkauksia)]],Lääkkeet[[#This Row],[Suurimman alitusluvan mukainen velvoite 
1.1.-30.6.2025 (pakkauksia)]],Lääkkeet[[#This Row],[Alin saldo 
1.1.-30.6.2025 (pakkauksia)]])*Lääkkeet[[#This Row],[Kirjanpitoarvo / pakkaus 1.1.2025
(EUR  ALV 0 %)]]</f>
        <v>0</v>
      </c>
      <c r="P668" s="15"/>
      <c r="Q668" s="12"/>
      <c r="R668" s="12"/>
      <c r="S668" s="12"/>
      <c r="T668" s="13"/>
      <c r="U668" s="39">
        <f>MIN(Lääkkeet[[#This Row],[Velvoite 1.7.2025 (pakkauksia)]],Lääkkeet[[#This Row],[Suurimman alitusluvan mukainen velvoite
1.7.-31.12.2025 (pakkauksia)]],Lääkkeet[[#This Row],[Alin saldo 
1.7.-31.12.2025 (pakkauksia)]])*Lääkkeet[[#This Row],[Kirjanpitoarvo / pakkaus 1.7.2025
(EUR  ALV 0 %)]]</f>
        <v>0</v>
      </c>
      <c r="W668" s="49" t="str" cm="1">
        <f t="array" ref="W668">IFERROR(_xlfn.IFS(Lääkkeet[[#This Row],[Sitoutunut pääoma 
1.1.-30.6.2025 (EUR)]]&gt;0,"Täytetyt",Lääkkeet[[#This Row],[Sitoutunut pääoma 
1.7.-31.12.2025 (EUR)]]&gt;0,"Täytetyt"),"")</f>
        <v/>
      </c>
      <c r="X668" s="49"/>
      <c r="Y668" s="5">
        <f>Hakulomake!$B$29</f>
        <v>0</v>
      </c>
    </row>
    <row r="669" spans="1:25" x14ac:dyDescent="0.25">
      <c r="A669" s="6" t="s">
        <v>59</v>
      </c>
      <c r="B669" s="5">
        <f>Hakulomake!$B$17</f>
        <v>0</v>
      </c>
      <c r="C669" s="61">
        <v>5</v>
      </c>
      <c r="D669" s="5" t="s">
        <v>1219</v>
      </c>
      <c r="E669" s="60" t="s">
        <v>1306</v>
      </c>
      <c r="F669" s="5" t="s">
        <v>1221</v>
      </c>
      <c r="G669" s="5" t="s">
        <v>1282</v>
      </c>
      <c r="H669" s="5" t="s">
        <v>64</v>
      </c>
      <c r="I669" s="5" t="s">
        <v>65</v>
      </c>
      <c r="J669" s="61">
        <v>30</v>
      </c>
      <c r="N669" s="13"/>
      <c r="O669" s="39">
        <f>MIN(Lääkkeet[[#This Row],[Velvoite 1.1.2025 (pakkauksia)]],Lääkkeet[[#This Row],[Suurimman alitusluvan mukainen velvoite 
1.1.-30.6.2025 (pakkauksia)]],Lääkkeet[[#This Row],[Alin saldo 
1.1.-30.6.2025 (pakkauksia)]])*Lääkkeet[[#This Row],[Kirjanpitoarvo / pakkaus 1.1.2025
(EUR  ALV 0 %)]]</f>
        <v>0</v>
      </c>
      <c r="P669" s="15"/>
      <c r="Q669" s="12"/>
      <c r="R669" s="12"/>
      <c r="S669" s="12"/>
      <c r="T669" s="13"/>
      <c r="U669" s="39">
        <f>MIN(Lääkkeet[[#This Row],[Velvoite 1.7.2025 (pakkauksia)]],Lääkkeet[[#This Row],[Suurimman alitusluvan mukainen velvoite
1.7.-31.12.2025 (pakkauksia)]],Lääkkeet[[#This Row],[Alin saldo 
1.7.-31.12.2025 (pakkauksia)]])*Lääkkeet[[#This Row],[Kirjanpitoarvo / pakkaus 1.7.2025
(EUR  ALV 0 %)]]</f>
        <v>0</v>
      </c>
      <c r="W669" s="49" t="str" cm="1">
        <f t="array" ref="W669">IFERROR(_xlfn.IFS(Lääkkeet[[#This Row],[Sitoutunut pääoma 
1.1.-30.6.2025 (EUR)]]&gt;0,"Täytetyt",Lääkkeet[[#This Row],[Sitoutunut pääoma 
1.7.-31.12.2025 (EUR)]]&gt;0,"Täytetyt"),"")</f>
        <v/>
      </c>
      <c r="X669" s="49"/>
      <c r="Y669" s="5">
        <f>Hakulomake!$B$29</f>
        <v>0</v>
      </c>
    </row>
    <row r="670" spans="1:25" x14ac:dyDescent="0.25">
      <c r="A670" s="6" t="s">
        <v>59</v>
      </c>
      <c r="B670" s="5">
        <f>Hakulomake!$B$17</f>
        <v>0</v>
      </c>
      <c r="C670" s="61">
        <v>5</v>
      </c>
      <c r="D670" s="5" t="s">
        <v>1206</v>
      </c>
      <c r="E670" s="60" t="s">
        <v>1307</v>
      </c>
      <c r="F670" s="5" t="s">
        <v>1208</v>
      </c>
      <c r="G670" s="5" t="s">
        <v>1296</v>
      </c>
      <c r="H670" s="5" t="s">
        <v>793</v>
      </c>
      <c r="I670" s="5" t="s">
        <v>171</v>
      </c>
      <c r="J670" s="61">
        <v>28</v>
      </c>
      <c r="N670" s="13"/>
      <c r="O670" s="39">
        <f>MIN(Lääkkeet[[#This Row],[Velvoite 1.1.2025 (pakkauksia)]],Lääkkeet[[#This Row],[Suurimman alitusluvan mukainen velvoite 
1.1.-30.6.2025 (pakkauksia)]],Lääkkeet[[#This Row],[Alin saldo 
1.1.-30.6.2025 (pakkauksia)]])*Lääkkeet[[#This Row],[Kirjanpitoarvo / pakkaus 1.1.2025
(EUR  ALV 0 %)]]</f>
        <v>0</v>
      </c>
      <c r="P670" s="15"/>
      <c r="Q670" s="12"/>
      <c r="R670" s="12"/>
      <c r="S670" s="12"/>
      <c r="T670" s="13"/>
      <c r="U670" s="39">
        <f>MIN(Lääkkeet[[#This Row],[Velvoite 1.7.2025 (pakkauksia)]],Lääkkeet[[#This Row],[Suurimman alitusluvan mukainen velvoite
1.7.-31.12.2025 (pakkauksia)]],Lääkkeet[[#This Row],[Alin saldo 
1.7.-31.12.2025 (pakkauksia)]])*Lääkkeet[[#This Row],[Kirjanpitoarvo / pakkaus 1.7.2025
(EUR  ALV 0 %)]]</f>
        <v>0</v>
      </c>
      <c r="W670" s="49" t="str" cm="1">
        <f t="array" ref="W670">IFERROR(_xlfn.IFS(Lääkkeet[[#This Row],[Sitoutunut pääoma 
1.1.-30.6.2025 (EUR)]]&gt;0,"Täytetyt",Lääkkeet[[#This Row],[Sitoutunut pääoma 
1.7.-31.12.2025 (EUR)]]&gt;0,"Täytetyt"),"")</f>
        <v/>
      </c>
      <c r="X670" s="49"/>
      <c r="Y670" s="5">
        <f>Hakulomake!$B$29</f>
        <v>0</v>
      </c>
    </row>
    <row r="671" spans="1:25" x14ac:dyDescent="0.25">
      <c r="A671" s="6" t="s">
        <v>59</v>
      </c>
      <c r="B671" s="5">
        <f>Hakulomake!$B$17</f>
        <v>0</v>
      </c>
      <c r="C671" s="61">
        <v>5</v>
      </c>
      <c r="D671" s="5" t="s">
        <v>1213</v>
      </c>
      <c r="E671" s="60" t="s">
        <v>1308</v>
      </c>
      <c r="F671" s="5" t="s">
        <v>1215</v>
      </c>
      <c r="G671" s="5" t="s">
        <v>1216</v>
      </c>
      <c r="H671" s="5" t="s">
        <v>93</v>
      </c>
      <c r="I671" s="5" t="s">
        <v>65</v>
      </c>
      <c r="J671" s="61">
        <v>30</v>
      </c>
      <c r="N671" s="13"/>
      <c r="O671" s="39">
        <f>MIN(Lääkkeet[[#This Row],[Velvoite 1.1.2025 (pakkauksia)]],Lääkkeet[[#This Row],[Suurimman alitusluvan mukainen velvoite 
1.1.-30.6.2025 (pakkauksia)]],Lääkkeet[[#This Row],[Alin saldo 
1.1.-30.6.2025 (pakkauksia)]])*Lääkkeet[[#This Row],[Kirjanpitoarvo / pakkaus 1.1.2025
(EUR  ALV 0 %)]]</f>
        <v>0</v>
      </c>
      <c r="P671" s="15"/>
      <c r="Q671" s="12"/>
      <c r="R671" s="12"/>
      <c r="S671" s="12"/>
      <c r="T671" s="13"/>
      <c r="U671" s="39">
        <f>MIN(Lääkkeet[[#This Row],[Velvoite 1.7.2025 (pakkauksia)]],Lääkkeet[[#This Row],[Suurimman alitusluvan mukainen velvoite
1.7.-31.12.2025 (pakkauksia)]],Lääkkeet[[#This Row],[Alin saldo 
1.7.-31.12.2025 (pakkauksia)]])*Lääkkeet[[#This Row],[Kirjanpitoarvo / pakkaus 1.7.2025
(EUR  ALV 0 %)]]</f>
        <v>0</v>
      </c>
      <c r="W671" s="49" t="str" cm="1">
        <f t="array" ref="W671">IFERROR(_xlfn.IFS(Lääkkeet[[#This Row],[Sitoutunut pääoma 
1.1.-30.6.2025 (EUR)]]&gt;0,"Täytetyt",Lääkkeet[[#This Row],[Sitoutunut pääoma 
1.7.-31.12.2025 (EUR)]]&gt;0,"Täytetyt"),"")</f>
        <v/>
      </c>
      <c r="X671" s="49"/>
      <c r="Y671" s="5">
        <f>Hakulomake!$B$29</f>
        <v>0</v>
      </c>
    </row>
    <row r="672" spans="1:25" x14ac:dyDescent="0.25">
      <c r="A672" s="6" t="s">
        <v>59</v>
      </c>
      <c r="B672" s="5">
        <f>Hakulomake!$B$17</f>
        <v>0</v>
      </c>
      <c r="C672" s="61">
        <v>5</v>
      </c>
      <c r="D672" s="5" t="s">
        <v>1213</v>
      </c>
      <c r="E672" s="60" t="s">
        <v>1309</v>
      </c>
      <c r="F672" s="5" t="s">
        <v>1215</v>
      </c>
      <c r="G672" s="5" t="s">
        <v>1310</v>
      </c>
      <c r="H672" s="5" t="s">
        <v>93</v>
      </c>
      <c r="I672" s="5" t="s">
        <v>133</v>
      </c>
      <c r="J672" s="61">
        <v>30</v>
      </c>
      <c r="N672" s="13"/>
      <c r="O672" s="39">
        <f>MIN(Lääkkeet[[#This Row],[Velvoite 1.1.2025 (pakkauksia)]],Lääkkeet[[#This Row],[Suurimman alitusluvan mukainen velvoite 
1.1.-30.6.2025 (pakkauksia)]],Lääkkeet[[#This Row],[Alin saldo 
1.1.-30.6.2025 (pakkauksia)]])*Lääkkeet[[#This Row],[Kirjanpitoarvo / pakkaus 1.1.2025
(EUR  ALV 0 %)]]</f>
        <v>0</v>
      </c>
      <c r="P672" s="15"/>
      <c r="Q672" s="12"/>
      <c r="R672" s="12"/>
      <c r="S672" s="12"/>
      <c r="T672" s="13"/>
      <c r="U672" s="39">
        <f>MIN(Lääkkeet[[#This Row],[Velvoite 1.7.2025 (pakkauksia)]],Lääkkeet[[#This Row],[Suurimman alitusluvan mukainen velvoite
1.7.-31.12.2025 (pakkauksia)]],Lääkkeet[[#This Row],[Alin saldo 
1.7.-31.12.2025 (pakkauksia)]])*Lääkkeet[[#This Row],[Kirjanpitoarvo / pakkaus 1.7.2025
(EUR  ALV 0 %)]]</f>
        <v>0</v>
      </c>
      <c r="W672" s="49" t="str" cm="1">
        <f t="array" ref="W672">IFERROR(_xlfn.IFS(Lääkkeet[[#This Row],[Sitoutunut pääoma 
1.1.-30.6.2025 (EUR)]]&gt;0,"Täytetyt",Lääkkeet[[#This Row],[Sitoutunut pääoma 
1.7.-31.12.2025 (EUR)]]&gt;0,"Täytetyt"),"")</f>
        <v/>
      </c>
      <c r="X672" s="49"/>
      <c r="Y672" s="5">
        <f>Hakulomake!$B$29</f>
        <v>0</v>
      </c>
    </row>
    <row r="673" spans="1:25" x14ac:dyDescent="0.25">
      <c r="A673" s="6" t="s">
        <v>59</v>
      </c>
      <c r="B673" s="5">
        <f>Hakulomake!$B$17</f>
        <v>0</v>
      </c>
      <c r="C673" s="61">
        <v>5</v>
      </c>
      <c r="D673" s="5" t="s">
        <v>1206</v>
      </c>
      <c r="E673" s="60" t="s">
        <v>1311</v>
      </c>
      <c r="F673" s="5" t="s">
        <v>1208</v>
      </c>
      <c r="G673" s="5" t="s">
        <v>1312</v>
      </c>
      <c r="H673" s="5" t="s">
        <v>793</v>
      </c>
      <c r="I673" s="5" t="s">
        <v>806</v>
      </c>
      <c r="J673" s="61">
        <v>28</v>
      </c>
      <c r="N673" s="13"/>
      <c r="O673" s="39">
        <f>MIN(Lääkkeet[[#This Row],[Velvoite 1.1.2025 (pakkauksia)]],Lääkkeet[[#This Row],[Suurimman alitusluvan mukainen velvoite 
1.1.-30.6.2025 (pakkauksia)]],Lääkkeet[[#This Row],[Alin saldo 
1.1.-30.6.2025 (pakkauksia)]])*Lääkkeet[[#This Row],[Kirjanpitoarvo / pakkaus 1.1.2025
(EUR  ALV 0 %)]]</f>
        <v>0</v>
      </c>
      <c r="P673" s="15"/>
      <c r="Q673" s="12"/>
      <c r="R673" s="12"/>
      <c r="S673" s="12"/>
      <c r="T673" s="13"/>
      <c r="U673" s="39">
        <f>MIN(Lääkkeet[[#This Row],[Velvoite 1.7.2025 (pakkauksia)]],Lääkkeet[[#This Row],[Suurimman alitusluvan mukainen velvoite
1.7.-31.12.2025 (pakkauksia)]],Lääkkeet[[#This Row],[Alin saldo 
1.7.-31.12.2025 (pakkauksia)]])*Lääkkeet[[#This Row],[Kirjanpitoarvo / pakkaus 1.7.2025
(EUR  ALV 0 %)]]</f>
        <v>0</v>
      </c>
      <c r="W673" s="49" t="str" cm="1">
        <f t="array" ref="W673">IFERROR(_xlfn.IFS(Lääkkeet[[#This Row],[Sitoutunut pääoma 
1.1.-30.6.2025 (EUR)]]&gt;0,"Täytetyt",Lääkkeet[[#This Row],[Sitoutunut pääoma 
1.7.-31.12.2025 (EUR)]]&gt;0,"Täytetyt"),"")</f>
        <v/>
      </c>
      <c r="X673" s="49"/>
      <c r="Y673" s="5">
        <f>Hakulomake!$B$29</f>
        <v>0</v>
      </c>
    </row>
    <row r="674" spans="1:25" x14ac:dyDescent="0.25">
      <c r="A674" s="6" t="s">
        <v>59</v>
      </c>
      <c r="B674" s="5">
        <f>Hakulomake!$B$17</f>
        <v>0</v>
      </c>
      <c r="C674" s="61">
        <v>5</v>
      </c>
      <c r="D674" s="5" t="s">
        <v>1206</v>
      </c>
      <c r="E674" s="60" t="s">
        <v>1313</v>
      </c>
      <c r="F674" s="5" t="s">
        <v>1208</v>
      </c>
      <c r="G674" s="5" t="s">
        <v>1314</v>
      </c>
      <c r="H674" s="5" t="s">
        <v>793</v>
      </c>
      <c r="I674" s="5" t="s">
        <v>171</v>
      </c>
      <c r="J674" s="61">
        <v>100</v>
      </c>
      <c r="N674" s="13"/>
      <c r="O674" s="39">
        <f>MIN(Lääkkeet[[#This Row],[Velvoite 1.1.2025 (pakkauksia)]],Lääkkeet[[#This Row],[Suurimman alitusluvan mukainen velvoite 
1.1.-30.6.2025 (pakkauksia)]],Lääkkeet[[#This Row],[Alin saldo 
1.1.-30.6.2025 (pakkauksia)]])*Lääkkeet[[#This Row],[Kirjanpitoarvo / pakkaus 1.1.2025
(EUR  ALV 0 %)]]</f>
        <v>0</v>
      </c>
      <c r="P674" s="15"/>
      <c r="Q674" s="12"/>
      <c r="R674" s="12"/>
      <c r="S674" s="12"/>
      <c r="T674" s="13"/>
      <c r="U674" s="39">
        <f>MIN(Lääkkeet[[#This Row],[Velvoite 1.7.2025 (pakkauksia)]],Lääkkeet[[#This Row],[Suurimman alitusluvan mukainen velvoite
1.7.-31.12.2025 (pakkauksia)]],Lääkkeet[[#This Row],[Alin saldo 
1.7.-31.12.2025 (pakkauksia)]])*Lääkkeet[[#This Row],[Kirjanpitoarvo / pakkaus 1.7.2025
(EUR  ALV 0 %)]]</f>
        <v>0</v>
      </c>
      <c r="W674" s="49" t="str" cm="1">
        <f t="array" ref="W674">IFERROR(_xlfn.IFS(Lääkkeet[[#This Row],[Sitoutunut pääoma 
1.1.-30.6.2025 (EUR)]]&gt;0,"Täytetyt",Lääkkeet[[#This Row],[Sitoutunut pääoma 
1.7.-31.12.2025 (EUR)]]&gt;0,"Täytetyt"),"")</f>
        <v/>
      </c>
      <c r="X674" s="49"/>
      <c r="Y674" s="5">
        <f>Hakulomake!$B$29</f>
        <v>0</v>
      </c>
    </row>
    <row r="675" spans="1:25" x14ac:dyDescent="0.25">
      <c r="A675" s="6" t="s">
        <v>59</v>
      </c>
      <c r="B675" s="5">
        <f>Hakulomake!$B$17</f>
        <v>0</v>
      </c>
      <c r="C675" s="61">
        <v>5</v>
      </c>
      <c r="D675" s="5" t="s">
        <v>1213</v>
      </c>
      <c r="E675" s="60" t="s">
        <v>1315</v>
      </c>
      <c r="F675" s="5" t="s">
        <v>1215</v>
      </c>
      <c r="G675" s="5" t="s">
        <v>1232</v>
      </c>
      <c r="H675" s="5" t="s">
        <v>93</v>
      </c>
      <c r="I675" s="5" t="s">
        <v>133</v>
      </c>
      <c r="J675" s="61">
        <v>30</v>
      </c>
      <c r="N675" s="13"/>
      <c r="O675" s="39">
        <f>MIN(Lääkkeet[[#This Row],[Velvoite 1.1.2025 (pakkauksia)]],Lääkkeet[[#This Row],[Suurimman alitusluvan mukainen velvoite 
1.1.-30.6.2025 (pakkauksia)]],Lääkkeet[[#This Row],[Alin saldo 
1.1.-30.6.2025 (pakkauksia)]])*Lääkkeet[[#This Row],[Kirjanpitoarvo / pakkaus 1.1.2025
(EUR  ALV 0 %)]]</f>
        <v>0</v>
      </c>
      <c r="P675" s="15"/>
      <c r="Q675" s="12"/>
      <c r="R675" s="12"/>
      <c r="S675" s="12"/>
      <c r="T675" s="13"/>
      <c r="U675" s="39">
        <f>MIN(Lääkkeet[[#This Row],[Velvoite 1.7.2025 (pakkauksia)]],Lääkkeet[[#This Row],[Suurimman alitusluvan mukainen velvoite
1.7.-31.12.2025 (pakkauksia)]],Lääkkeet[[#This Row],[Alin saldo 
1.7.-31.12.2025 (pakkauksia)]])*Lääkkeet[[#This Row],[Kirjanpitoarvo / pakkaus 1.7.2025
(EUR  ALV 0 %)]]</f>
        <v>0</v>
      </c>
      <c r="W675" s="49" t="str" cm="1">
        <f t="array" ref="W675">IFERROR(_xlfn.IFS(Lääkkeet[[#This Row],[Sitoutunut pääoma 
1.1.-30.6.2025 (EUR)]]&gt;0,"Täytetyt",Lääkkeet[[#This Row],[Sitoutunut pääoma 
1.7.-31.12.2025 (EUR)]]&gt;0,"Täytetyt"),"")</f>
        <v/>
      </c>
      <c r="X675" s="49"/>
      <c r="Y675" s="5">
        <f>Hakulomake!$B$29</f>
        <v>0</v>
      </c>
    </row>
    <row r="676" spans="1:25" x14ac:dyDescent="0.25">
      <c r="A676" s="6" t="s">
        <v>59</v>
      </c>
      <c r="B676" s="5">
        <f>Hakulomake!$B$17</f>
        <v>0</v>
      </c>
      <c r="C676" s="61">
        <v>5</v>
      </c>
      <c r="D676" s="5" t="s">
        <v>1219</v>
      </c>
      <c r="E676" s="60" t="s">
        <v>1316</v>
      </c>
      <c r="F676" s="5" t="s">
        <v>1221</v>
      </c>
      <c r="G676" s="5" t="s">
        <v>1317</v>
      </c>
      <c r="H676" s="5" t="s">
        <v>310</v>
      </c>
      <c r="I676" s="5" t="s">
        <v>806</v>
      </c>
      <c r="J676" s="61">
        <v>30</v>
      </c>
      <c r="N676" s="13"/>
      <c r="O676" s="39">
        <f>MIN(Lääkkeet[[#This Row],[Velvoite 1.1.2025 (pakkauksia)]],Lääkkeet[[#This Row],[Suurimman alitusluvan mukainen velvoite 
1.1.-30.6.2025 (pakkauksia)]],Lääkkeet[[#This Row],[Alin saldo 
1.1.-30.6.2025 (pakkauksia)]])*Lääkkeet[[#This Row],[Kirjanpitoarvo / pakkaus 1.1.2025
(EUR  ALV 0 %)]]</f>
        <v>0</v>
      </c>
      <c r="P676" s="15"/>
      <c r="Q676" s="12"/>
      <c r="R676" s="12"/>
      <c r="S676" s="12"/>
      <c r="T676" s="13"/>
      <c r="U676" s="39">
        <f>MIN(Lääkkeet[[#This Row],[Velvoite 1.7.2025 (pakkauksia)]],Lääkkeet[[#This Row],[Suurimman alitusluvan mukainen velvoite
1.7.-31.12.2025 (pakkauksia)]],Lääkkeet[[#This Row],[Alin saldo 
1.7.-31.12.2025 (pakkauksia)]])*Lääkkeet[[#This Row],[Kirjanpitoarvo / pakkaus 1.7.2025
(EUR  ALV 0 %)]]</f>
        <v>0</v>
      </c>
      <c r="W676" s="49" t="str" cm="1">
        <f t="array" ref="W676">IFERROR(_xlfn.IFS(Lääkkeet[[#This Row],[Sitoutunut pääoma 
1.1.-30.6.2025 (EUR)]]&gt;0,"Täytetyt",Lääkkeet[[#This Row],[Sitoutunut pääoma 
1.7.-31.12.2025 (EUR)]]&gt;0,"Täytetyt"),"")</f>
        <v/>
      </c>
      <c r="X676" s="49"/>
      <c r="Y676" s="5">
        <f>Hakulomake!$B$29</f>
        <v>0</v>
      </c>
    </row>
    <row r="677" spans="1:25" x14ac:dyDescent="0.25">
      <c r="A677" s="6" t="s">
        <v>59</v>
      </c>
      <c r="B677" s="5">
        <f>Hakulomake!$B$17</f>
        <v>0</v>
      </c>
      <c r="C677" s="61">
        <v>5</v>
      </c>
      <c r="D677" s="5" t="s">
        <v>1213</v>
      </c>
      <c r="E677" s="60" t="s">
        <v>1318</v>
      </c>
      <c r="F677" s="5" t="s">
        <v>1215</v>
      </c>
      <c r="G677" s="5" t="s">
        <v>1319</v>
      </c>
      <c r="H677" s="5" t="s">
        <v>280</v>
      </c>
      <c r="I677" s="5" t="s">
        <v>133</v>
      </c>
      <c r="J677" s="61">
        <v>5</v>
      </c>
      <c r="N677" s="13"/>
      <c r="O677" s="39">
        <f>MIN(Lääkkeet[[#This Row],[Velvoite 1.1.2025 (pakkauksia)]],Lääkkeet[[#This Row],[Suurimman alitusluvan mukainen velvoite 
1.1.-30.6.2025 (pakkauksia)]],Lääkkeet[[#This Row],[Alin saldo 
1.1.-30.6.2025 (pakkauksia)]])*Lääkkeet[[#This Row],[Kirjanpitoarvo / pakkaus 1.1.2025
(EUR  ALV 0 %)]]</f>
        <v>0</v>
      </c>
      <c r="P677" s="15"/>
      <c r="Q677" s="12"/>
      <c r="R677" s="12"/>
      <c r="S677" s="12"/>
      <c r="T677" s="13"/>
      <c r="U677" s="39">
        <f>MIN(Lääkkeet[[#This Row],[Velvoite 1.7.2025 (pakkauksia)]],Lääkkeet[[#This Row],[Suurimman alitusluvan mukainen velvoite
1.7.-31.12.2025 (pakkauksia)]],Lääkkeet[[#This Row],[Alin saldo 
1.7.-31.12.2025 (pakkauksia)]])*Lääkkeet[[#This Row],[Kirjanpitoarvo / pakkaus 1.7.2025
(EUR  ALV 0 %)]]</f>
        <v>0</v>
      </c>
      <c r="W677" s="49" t="str" cm="1">
        <f t="array" ref="W677">IFERROR(_xlfn.IFS(Lääkkeet[[#This Row],[Sitoutunut pääoma 
1.1.-30.6.2025 (EUR)]]&gt;0,"Täytetyt",Lääkkeet[[#This Row],[Sitoutunut pääoma 
1.7.-31.12.2025 (EUR)]]&gt;0,"Täytetyt"),"")</f>
        <v/>
      </c>
      <c r="X677" s="49"/>
      <c r="Y677" s="5">
        <f>Hakulomake!$B$29</f>
        <v>0</v>
      </c>
    </row>
    <row r="678" spans="1:25" x14ac:dyDescent="0.25">
      <c r="A678" s="6" t="s">
        <v>59</v>
      </c>
      <c r="B678" s="5">
        <f>Hakulomake!$B$17</f>
        <v>0</v>
      </c>
      <c r="C678" s="61">
        <v>5</v>
      </c>
      <c r="D678" s="5" t="s">
        <v>1213</v>
      </c>
      <c r="E678" s="60" t="s">
        <v>1320</v>
      </c>
      <c r="F678" s="5" t="s">
        <v>1215</v>
      </c>
      <c r="G678" s="5" t="s">
        <v>1319</v>
      </c>
      <c r="H678" s="5" t="s">
        <v>280</v>
      </c>
      <c r="I678" s="5" t="s">
        <v>133</v>
      </c>
      <c r="J678" s="61">
        <v>30</v>
      </c>
      <c r="N678" s="13"/>
      <c r="O678" s="39">
        <f>MIN(Lääkkeet[[#This Row],[Velvoite 1.1.2025 (pakkauksia)]],Lääkkeet[[#This Row],[Suurimman alitusluvan mukainen velvoite 
1.1.-30.6.2025 (pakkauksia)]],Lääkkeet[[#This Row],[Alin saldo 
1.1.-30.6.2025 (pakkauksia)]])*Lääkkeet[[#This Row],[Kirjanpitoarvo / pakkaus 1.1.2025
(EUR  ALV 0 %)]]</f>
        <v>0</v>
      </c>
      <c r="P678" s="15"/>
      <c r="Q678" s="12"/>
      <c r="R678" s="12"/>
      <c r="S678" s="12"/>
      <c r="T678" s="13"/>
      <c r="U678" s="39">
        <f>MIN(Lääkkeet[[#This Row],[Velvoite 1.7.2025 (pakkauksia)]],Lääkkeet[[#This Row],[Suurimman alitusluvan mukainen velvoite
1.7.-31.12.2025 (pakkauksia)]],Lääkkeet[[#This Row],[Alin saldo 
1.7.-31.12.2025 (pakkauksia)]])*Lääkkeet[[#This Row],[Kirjanpitoarvo / pakkaus 1.7.2025
(EUR  ALV 0 %)]]</f>
        <v>0</v>
      </c>
      <c r="W678" s="49" t="str" cm="1">
        <f t="array" ref="W678">IFERROR(_xlfn.IFS(Lääkkeet[[#This Row],[Sitoutunut pääoma 
1.1.-30.6.2025 (EUR)]]&gt;0,"Täytetyt",Lääkkeet[[#This Row],[Sitoutunut pääoma 
1.7.-31.12.2025 (EUR)]]&gt;0,"Täytetyt"),"")</f>
        <v/>
      </c>
      <c r="X678" s="49"/>
      <c r="Y678" s="5">
        <f>Hakulomake!$B$29</f>
        <v>0</v>
      </c>
    </row>
    <row r="679" spans="1:25" x14ac:dyDescent="0.25">
      <c r="A679" s="6" t="s">
        <v>59</v>
      </c>
      <c r="B679" s="5">
        <f>Hakulomake!$B$17</f>
        <v>0</v>
      </c>
      <c r="C679" s="61">
        <v>5</v>
      </c>
      <c r="D679" s="5" t="s">
        <v>1213</v>
      </c>
      <c r="E679" s="60" t="s">
        <v>1321</v>
      </c>
      <c r="F679" s="5" t="s">
        <v>1215</v>
      </c>
      <c r="G679" s="5" t="s">
        <v>1319</v>
      </c>
      <c r="H679" s="5" t="s">
        <v>280</v>
      </c>
      <c r="I679" s="5" t="s">
        <v>133</v>
      </c>
      <c r="J679" s="61">
        <v>100</v>
      </c>
      <c r="N679" s="13"/>
      <c r="O679" s="39">
        <f>MIN(Lääkkeet[[#This Row],[Velvoite 1.1.2025 (pakkauksia)]],Lääkkeet[[#This Row],[Suurimman alitusluvan mukainen velvoite 
1.1.-30.6.2025 (pakkauksia)]],Lääkkeet[[#This Row],[Alin saldo 
1.1.-30.6.2025 (pakkauksia)]])*Lääkkeet[[#This Row],[Kirjanpitoarvo / pakkaus 1.1.2025
(EUR  ALV 0 %)]]</f>
        <v>0</v>
      </c>
      <c r="P679" s="15"/>
      <c r="Q679" s="12"/>
      <c r="R679" s="12"/>
      <c r="S679" s="12"/>
      <c r="T679" s="13"/>
      <c r="U679" s="39">
        <f>MIN(Lääkkeet[[#This Row],[Velvoite 1.7.2025 (pakkauksia)]],Lääkkeet[[#This Row],[Suurimman alitusluvan mukainen velvoite
1.7.-31.12.2025 (pakkauksia)]],Lääkkeet[[#This Row],[Alin saldo 
1.7.-31.12.2025 (pakkauksia)]])*Lääkkeet[[#This Row],[Kirjanpitoarvo / pakkaus 1.7.2025
(EUR  ALV 0 %)]]</f>
        <v>0</v>
      </c>
      <c r="W679" s="49" t="str" cm="1">
        <f t="array" ref="W679">IFERROR(_xlfn.IFS(Lääkkeet[[#This Row],[Sitoutunut pääoma 
1.1.-30.6.2025 (EUR)]]&gt;0,"Täytetyt",Lääkkeet[[#This Row],[Sitoutunut pääoma 
1.7.-31.12.2025 (EUR)]]&gt;0,"Täytetyt"),"")</f>
        <v/>
      </c>
      <c r="X679" s="49"/>
      <c r="Y679" s="5">
        <f>Hakulomake!$B$29</f>
        <v>0</v>
      </c>
    </row>
    <row r="680" spans="1:25" x14ac:dyDescent="0.25">
      <c r="A680" s="6" t="s">
        <v>59</v>
      </c>
      <c r="B680" s="5">
        <f>Hakulomake!$B$17</f>
        <v>0</v>
      </c>
      <c r="C680" s="61">
        <v>5</v>
      </c>
      <c r="D680" s="5" t="s">
        <v>1213</v>
      </c>
      <c r="E680" s="60" t="s">
        <v>1322</v>
      </c>
      <c r="F680" s="5" t="s">
        <v>1215</v>
      </c>
      <c r="G680" s="5" t="s">
        <v>1323</v>
      </c>
      <c r="H680" s="5" t="s">
        <v>280</v>
      </c>
      <c r="I680" s="5" t="s">
        <v>133</v>
      </c>
      <c r="J680" s="61">
        <v>100</v>
      </c>
      <c r="N680" s="13"/>
      <c r="O680" s="39">
        <f>MIN(Lääkkeet[[#This Row],[Velvoite 1.1.2025 (pakkauksia)]],Lääkkeet[[#This Row],[Suurimman alitusluvan mukainen velvoite 
1.1.-30.6.2025 (pakkauksia)]],Lääkkeet[[#This Row],[Alin saldo 
1.1.-30.6.2025 (pakkauksia)]])*Lääkkeet[[#This Row],[Kirjanpitoarvo / pakkaus 1.1.2025
(EUR  ALV 0 %)]]</f>
        <v>0</v>
      </c>
      <c r="P680" s="15"/>
      <c r="Q680" s="12"/>
      <c r="R680" s="12"/>
      <c r="S680" s="12"/>
      <c r="T680" s="13"/>
      <c r="U680" s="39">
        <f>MIN(Lääkkeet[[#This Row],[Velvoite 1.7.2025 (pakkauksia)]],Lääkkeet[[#This Row],[Suurimman alitusluvan mukainen velvoite
1.7.-31.12.2025 (pakkauksia)]],Lääkkeet[[#This Row],[Alin saldo 
1.7.-31.12.2025 (pakkauksia)]])*Lääkkeet[[#This Row],[Kirjanpitoarvo / pakkaus 1.7.2025
(EUR  ALV 0 %)]]</f>
        <v>0</v>
      </c>
      <c r="W680" s="49" t="str" cm="1">
        <f t="array" ref="W680">IFERROR(_xlfn.IFS(Lääkkeet[[#This Row],[Sitoutunut pääoma 
1.1.-30.6.2025 (EUR)]]&gt;0,"Täytetyt",Lääkkeet[[#This Row],[Sitoutunut pääoma 
1.7.-31.12.2025 (EUR)]]&gt;0,"Täytetyt"),"")</f>
        <v/>
      </c>
      <c r="X680" s="49"/>
      <c r="Y680" s="5">
        <f>Hakulomake!$B$29</f>
        <v>0</v>
      </c>
    </row>
    <row r="681" spans="1:25" x14ac:dyDescent="0.25">
      <c r="A681" s="6" t="s">
        <v>59</v>
      </c>
      <c r="B681" s="5">
        <f>Hakulomake!$B$17</f>
        <v>0</v>
      </c>
      <c r="C681" s="61">
        <v>5</v>
      </c>
      <c r="D681" s="5" t="s">
        <v>1213</v>
      </c>
      <c r="E681" s="60" t="s">
        <v>1324</v>
      </c>
      <c r="F681" s="5" t="s">
        <v>1215</v>
      </c>
      <c r="G681" s="5" t="s">
        <v>1319</v>
      </c>
      <c r="H681" s="5" t="s">
        <v>280</v>
      </c>
      <c r="I681" s="5" t="s">
        <v>133</v>
      </c>
      <c r="J681" s="61">
        <v>10</v>
      </c>
      <c r="N681" s="13"/>
      <c r="O681" s="39">
        <f>MIN(Lääkkeet[[#This Row],[Velvoite 1.1.2025 (pakkauksia)]],Lääkkeet[[#This Row],[Suurimman alitusluvan mukainen velvoite 
1.1.-30.6.2025 (pakkauksia)]],Lääkkeet[[#This Row],[Alin saldo 
1.1.-30.6.2025 (pakkauksia)]])*Lääkkeet[[#This Row],[Kirjanpitoarvo / pakkaus 1.1.2025
(EUR  ALV 0 %)]]</f>
        <v>0</v>
      </c>
      <c r="P681" s="15"/>
      <c r="Q681" s="12"/>
      <c r="R681" s="12"/>
      <c r="S681" s="12"/>
      <c r="T681" s="13"/>
      <c r="U681" s="39">
        <f>MIN(Lääkkeet[[#This Row],[Velvoite 1.7.2025 (pakkauksia)]],Lääkkeet[[#This Row],[Suurimman alitusluvan mukainen velvoite
1.7.-31.12.2025 (pakkauksia)]],Lääkkeet[[#This Row],[Alin saldo 
1.7.-31.12.2025 (pakkauksia)]])*Lääkkeet[[#This Row],[Kirjanpitoarvo / pakkaus 1.7.2025
(EUR  ALV 0 %)]]</f>
        <v>0</v>
      </c>
      <c r="W681" s="49" t="str" cm="1">
        <f t="array" ref="W681">IFERROR(_xlfn.IFS(Lääkkeet[[#This Row],[Sitoutunut pääoma 
1.1.-30.6.2025 (EUR)]]&gt;0,"Täytetyt",Lääkkeet[[#This Row],[Sitoutunut pääoma 
1.7.-31.12.2025 (EUR)]]&gt;0,"Täytetyt"),"")</f>
        <v/>
      </c>
      <c r="X681" s="49"/>
      <c r="Y681" s="5">
        <f>Hakulomake!$B$29</f>
        <v>0</v>
      </c>
    </row>
    <row r="682" spans="1:25" x14ac:dyDescent="0.25">
      <c r="A682" s="6" t="s">
        <v>59</v>
      </c>
      <c r="B682" s="5">
        <f>Hakulomake!$B$17</f>
        <v>0</v>
      </c>
      <c r="C682" s="61">
        <v>5</v>
      </c>
      <c r="D682" s="5" t="s">
        <v>1213</v>
      </c>
      <c r="E682" s="60" t="s">
        <v>1325</v>
      </c>
      <c r="F682" s="5" t="s">
        <v>1215</v>
      </c>
      <c r="G682" s="5" t="s">
        <v>1326</v>
      </c>
      <c r="H682" s="5" t="s">
        <v>436</v>
      </c>
      <c r="I682" s="5" t="s">
        <v>197</v>
      </c>
      <c r="J682" s="61" t="s">
        <v>262</v>
      </c>
      <c r="N682" s="13"/>
      <c r="O682" s="39">
        <f>MIN(Lääkkeet[[#This Row],[Velvoite 1.1.2025 (pakkauksia)]],Lääkkeet[[#This Row],[Suurimman alitusluvan mukainen velvoite 
1.1.-30.6.2025 (pakkauksia)]],Lääkkeet[[#This Row],[Alin saldo 
1.1.-30.6.2025 (pakkauksia)]])*Lääkkeet[[#This Row],[Kirjanpitoarvo / pakkaus 1.1.2025
(EUR  ALV 0 %)]]</f>
        <v>0</v>
      </c>
      <c r="P682" s="15"/>
      <c r="Q682" s="12"/>
      <c r="R682" s="12"/>
      <c r="S682" s="12"/>
      <c r="T682" s="13"/>
      <c r="U682" s="39">
        <f>MIN(Lääkkeet[[#This Row],[Velvoite 1.7.2025 (pakkauksia)]],Lääkkeet[[#This Row],[Suurimman alitusluvan mukainen velvoite
1.7.-31.12.2025 (pakkauksia)]],Lääkkeet[[#This Row],[Alin saldo 
1.7.-31.12.2025 (pakkauksia)]])*Lääkkeet[[#This Row],[Kirjanpitoarvo / pakkaus 1.7.2025
(EUR  ALV 0 %)]]</f>
        <v>0</v>
      </c>
      <c r="W682" s="49" t="str" cm="1">
        <f t="array" ref="W682">IFERROR(_xlfn.IFS(Lääkkeet[[#This Row],[Sitoutunut pääoma 
1.1.-30.6.2025 (EUR)]]&gt;0,"Täytetyt",Lääkkeet[[#This Row],[Sitoutunut pääoma 
1.7.-31.12.2025 (EUR)]]&gt;0,"Täytetyt"),"")</f>
        <v/>
      </c>
      <c r="X682" s="49"/>
      <c r="Y682" s="5">
        <f>Hakulomake!$B$29</f>
        <v>0</v>
      </c>
    </row>
    <row r="683" spans="1:25" x14ac:dyDescent="0.25">
      <c r="A683" s="6" t="s">
        <v>59</v>
      </c>
      <c r="B683" s="5">
        <f>Hakulomake!$B$17</f>
        <v>0</v>
      </c>
      <c r="C683" s="61">
        <v>5</v>
      </c>
      <c r="D683" s="5" t="s">
        <v>1255</v>
      </c>
      <c r="E683" s="60" t="s">
        <v>1327</v>
      </c>
      <c r="F683" s="5" t="s">
        <v>1257</v>
      </c>
      <c r="G683" s="5" t="s">
        <v>1328</v>
      </c>
      <c r="I683" s="5" t="s">
        <v>1278</v>
      </c>
      <c r="J683" s="61">
        <v>20</v>
      </c>
      <c r="N683" s="13"/>
      <c r="O683" s="39">
        <f>MIN(Lääkkeet[[#This Row],[Velvoite 1.1.2025 (pakkauksia)]],Lääkkeet[[#This Row],[Suurimman alitusluvan mukainen velvoite 
1.1.-30.6.2025 (pakkauksia)]],Lääkkeet[[#This Row],[Alin saldo 
1.1.-30.6.2025 (pakkauksia)]])*Lääkkeet[[#This Row],[Kirjanpitoarvo / pakkaus 1.1.2025
(EUR  ALV 0 %)]]</f>
        <v>0</v>
      </c>
      <c r="P683" s="15"/>
      <c r="Q683" s="12"/>
      <c r="R683" s="12"/>
      <c r="S683" s="12"/>
      <c r="T683" s="13"/>
      <c r="U683" s="39">
        <f>MIN(Lääkkeet[[#This Row],[Velvoite 1.7.2025 (pakkauksia)]],Lääkkeet[[#This Row],[Suurimman alitusluvan mukainen velvoite
1.7.-31.12.2025 (pakkauksia)]],Lääkkeet[[#This Row],[Alin saldo 
1.7.-31.12.2025 (pakkauksia)]])*Lääkkeet[[#This Row],[Kirjanpitoarvo / pakkaus 1.7.2025
(EUR  ALV 0 %)]]</f>
        <v>0</v>
      </c>
      <c r="W683" s="49" t="str" cm="1">
        <f t="array" ref="W683">IFERROR(_xlfn.IFS(Lääkkeet[[#This Row],[Sitoutunut pääoma 
1.1.-30.6.2025 (EUR)]]&gt;0,"Täytetyt",Lääkkeet[[#This Row],[Sitoutunut pääoma 
1.7.-31.12.2025 (EUR)]]&gt;0,"Täytetyt"),"")</f>
        <v/>
      </c>
      <c r="X683" s="49"/>
      <c r="Y683" s="5">
        <f>Hakulomake!$B$29</f>
        <v>0</v>
      </c>
    </row>
    <row r="684" spans="1:25" x14ac:dyDescent="0.25">
      <c r="A684" s="6" t="s">
        <v>59</v>
      </c>
      <c r="B684" s="5">
        <f>Hakulomake!$B$17</f>
        <v>0</v>
      </c>
      <c r="C684" s="61">
        <v>5</v>
      </c>
      <c r="D684" s="5" t="s">
        <v>1255</v>
      </c>
      <c r="E684" s="60" t="s">
        <v>1329</v>
      </c>
      <c r="F684" s="5" t="s">
        <v>1257</v>
      </c>
      <c r="G684" s="5" t="s">
        <v>1328</v>
      </c>
      <c r="I684" s="5" t="s">
        <v>1278</v>
      </c>
      <c r="J684" s="61">
        <v>100</v>
      </c>
      <c r="N684" s="13"/>
      <c r="O684" s="39">
        <f>MIN(Lääkkeet[[#This Row],[Velvoite 1.1.2025 (pakkauksia)]],Lääkkeet[[#This Row],[Suurimman alitusluvan mukainen velvoite 
1.1.-30.6.2025 (pakkauksia)]],Lääkkeet[[#This Row],[Alin saldo 
1.1.-30.6.2025 (pakkauksia)]])*Lääkkeet[[#This Row],[Kirjanpitoarvo / pakkaus 1.1.2025
(EUR  ALV 0 %)]]</f>
        <v>0</v>
      </c>
      <c r="P684" s="15"/>
      <c r="Q684" s="12"/>
      <c r="R684" s="12"/>
      <c r="S684" s="12"/>
      <c r="T684" s="13"/>
      <c r="U684" s="39">
        <f>MIN(Lääkkeet[[#This Row],[Velvoite 1.7.2025 (pakkauksia)]],Lääkkeet[[#This Row],[Suurimman alitusluvan mukainen velvoite
1.7.-31.12.2025 (pakkauksia)]],Lääkkeet[[#This Row],[Alin saldo 
1.7.-31.12.2025 (pakkauksia)]])*Lääkkeet[[#This Row],[Kirjanpitoarvo / pakkaus 1.7.2025
(EUR  ALV 0 %)]]</f>
        <v>0</v>
      </c>
      <c r="W684" s="49" t="str" cm="1">
        <f t="array" ref="W684">IFERROR(_xlfn.IFS(Lääkkeet[[#This Row],[Sitoutunut pääoma 
1.1.-30.6.2025 (EUR)]]&gt;0,"Täytetyt",Lääkkeet[[#This Row],[Sitoutunut pääoma 
1.7.-31.12.2025 (EUR)]]&gt;0,"Täytetyt"),"")</f>
        <v/>
      </c>
      <c r="X684" s="49"/>
      <c r="Y684" s="5">
        <f>Hakulomake!$B$29</f>
        <v>0</v>
      </c>
    </row>
    <row r="685" spans="1:25" x14ac:dyDescent="0.25">
      <c r="A685" s="6" t="s">
        <v>59</v>
      </c>
      <c r="B685" s="5">
        <f>Hakulomake!$B$17</f>
        <v>0</v>
      </c>
      <c r="C685" s="61">
        <v>5</v>
      </c>
      <c r="D685" s="5" t="s">
        <v>1219</v>
      </c>
      <c r="E685" s="60" t="s">
        <v>1330</v>
      </c>
      <c r="F685" s="5" t="s">
        <v>1221</v>
      </c>
      <c r="G685" s="5" t="s">
        <v>1282</v>
      </c>
      <c r="H685" s="5" t="s">
        <v>244</v>
      </c>
      <c r="I685" s="5" t="s">
        <v>65</v>
      </c>
      <c r="J685" s="61">
        <v>20</v>
      </c>
      <c r="N685" s="13"/>
      <c r="O685" s="39">
        <f>MIN(Lääkkeet[[#This Row],[Velvoite 1.1.2025 (pakkauksia)]],Lääkkeet[[#This Row],[Suurimman alitusluvan mukainen velvoite 
1.1.-30.6.2025 (pakkauksia)]],Lääkkeet[[#This Row],[Alin saldo 
1.1.-30.6.2025 (pakkauksia)]])*Lääkkeet[[#This Row],[Kirjanpitoarvo / pakkaus 1.1.2025
(EUR  ALV 0 %)]]</f>
        <v>0</v>
      </c>
      <c r="P685" s="15"/>
      <c r="Q685" s="12"/>
      <c r="R685" s="12"/>
      <c r="S685" s="12"/>
      <c r="T685" s="13"/>
      <c r="U685" s="39">
        <f>MIN(Lääkkeet[[#This Row],[Velvoite 1.7.2025 (pakkauksia)]],Lääkkeet[[#This Row],[Suurimman alitusluvan mukainen velvoite
1.7.-31.12.2025 (pakkauksia)]],Lääkkeet[[#This Row],[Alin saldo 
1.7.-31.12.2025 (pakkauksia)]])*Lääkkeet[[#This Row],[Kirjanpitoarvo / pakkaus 1.7.2025
(EUR  ALV 0 %)]]</f>
        <v>0</v>
      </c>
      <c r="W685" s="49" t="str" cm="1">
        <f t="array" ref="W685">IFERROR(_xlfn.IFS(Lääkkeet[[#This Row],[Sitoutunut pääoma 
1.1.-30.6.2025 (EUR)]]&gt;0,"Täytetyt",Lääkkeet[[#This Row],[Sitoutunut pääoma 
1.7.-31.12.2025 (EUR)]]&gt;0,"Täytetyt"),"")</f>
        <v/>
      </c>
      <c r="X685" s="49"/>
      <c r="Y685" s="5">
        <f>Hakulomake!$B$29</f>
        <v>0</v>
      </c>
    </row>
    <row r="686" spans="1:25" x14ac:dyDescent="0.25">
      <c r="A686" s="6" t="s">
        <v>59</v>
      </c>
      <c r="B686" s="5">
        <f>Hakulomake!$B$17</f>
        <v>0</v>
      </c>
      <c r="C686" s="61">
        <v>5</v>
      </c>
      <c r="D686" s="5" t="s">
        <v>1213</v>
      </c>
      <c r="E686" s="60" t="s">
        <v>1331</v>
      </c>
      <c r="F686" s="5" t="s">
        <v>1215</v>
      </c>
      <c r="G686" s="5" t="s">
        <v>1251</v>
      </c>
      <c r="H686" s="5" t="s">
        <v>93</v>
      </c>
      <c r="I686" s="5" t="s">
        <v>65</v>
      </c>
      <c r="J686" s="61">
        <v>30</v>
      </c>
      <c r="N686" s="13"/>
      <c r="O686" s="39">
        <f>MIN(Lääkkeet[[#This Row],[Velvoite 1.1.2025 (pakkauksia)]],Lääkkeet[[#This Row],[Suurimman alitusluvan mukainen velvoite 
1.1.-30.6.2025 (pakkauksia)]],Lääkkeet[[#This Row],[Alin saldo 
1.1.-30.6.2025 (pakkauksia)]])*Lääkkeet[[#This Row],[Kirjanpitoarvo / pakkaus 1.1.2025
(EUR  ALV 0 %)]]</f>
        <v>0</v>
      </c>
      <c r="P686" s="15"/>
      <c r="Q686" s="12"/>
      <c r="R686" s="12"/>
      <c r="S686" s="12"/>
      <c r="T686" s="13"/>
      <c r="U686" s="39">
        <f>MIN(Lääkkeet[[#This Row],[Velvoite 1.7.2025 (pakkauksia)]],Lääkkeet[[#This Row],[Suurimman alitusluvan mukainen velvoite
1.7.-31.12.2025 (pakkauksia)]],Lääkkeet[[#This Row],[Alin saldo 
1.7.-31.12.2025 (pakkauksia)]])*Lääkkeet[[#This Row],[Kirjanpitoarvo / pakkaus 1.7.2025
(EUR  ALV 0 %)]]</f>
        <v>0</v>
      </c>
      <c r="W686" s="49" t="str" cm="1">
        <f t="array" ref="W686">IFERROR(_xlfn.IFS(Lääkkeet[[#This Row],[Sitoutunut pääoma 
1.1.-30.6.2025 (EUR)]]&gt;0,"Täytetyt",Lääkkeet[[#This Row],[Sitoutunut pääoma 
1.7.-31.12.2025 (EUR)]]&gt;0,"Täytetyt"),"")</f>
        <v/>
      </c>
      <c r="X686" s="49"/>
      <c r="Y686" s="5">
        <f>Hakulomake!$B$29</f>
        <v>0</v>
      </c>
    </row>
    <row r="687" spans="1:25" x14ac:dyDescent="0.25">
      <c r="A687" s="6" t="s">
        <v>59</v>
      </c>
      <c r="B687" s="5">
        <f>Hakulomake!$B$17</f>
        <v>0</v>
      </c>
      <c r="C687" s="61">
        <v>5</v>
      </c>
      <c r="D687" s="5" t="s">
        <v>1213</v>
      </c>
      <c r="E687" s="60" t="s">
        <v>1332</v>
      </c>
      <c r="F687" s="5" t="s">
        <v>1215</v>
      </c>
      <c r="G687" s="5" t="s">
        <v>1333</v>
      </c>
      <c r="H687" s="5" t="s">
        <v>93</v>
      </c>
      <c r="I687" s="5" t="s">
        <v>133</v>
      </c>
      <c r="J687" s="61">
        <v>100</v>
      </c>
      <c r="N687" s="13"/>
      <c r="O687" s="39">
        <f>MIN(Lääkkeet[[#This Row],[Velvoite 1.1.2025 (pakkauksia)]],Lääkkeet[[#This Row],[Suurimman alitusluvan mukainen velvoite 
1.1.-30.6.2025 (pakkauksia)]],Lääkkeet[[#This Row],[Alin saldo 
1.1.-30.6.2025 (pakkauksia)]])*Lääkkeet[[#This Row],[Kirjanpitoarvo / pakkaus 1.1.2025
(EUR  ALV 0 %)]]</f>
        <v>0</v>
      </c>
      <c r="P687" s="15"/>
      <c r="Q687" s="12"/>
      <c r="R687" s="12"/>
      <c r="S687" s="12"/>
      <c r="T687" s="13"/>
      <c r="U687" s="39">
        <f>MIN(Lääkkeet[[#This Row],[Velvoite 1.7.2025 (pakkauksia)]],Lääkkeet[[#This Row],[Suurimman alitusluvan mukainen velvoite
1.7.-31.12.2025 (pakkauksia)]],Lääkkeet[[#This Row],[Alin saldo 
1.7.-31.12.2025 (pakkauksia)]])*Lääkkeet[[#This Row],[Kirjanpitoarvo / pakkaus 1.7.2025
(EUR  ALV 0 %)]]</f>
        <v>0</v>
      </c>
      <c r="W687" s="49" t="str" cm="1">
        <f t="array" ref="W687">IFERROR(_xlfn.IFS(Lääkkeet[[#This Row],[Sitoutunut pääoma 
1.1.-30.6.2025 (EUR)]]&gt;0,"Täytetyt",Lääkkeet[[#This Row],[Sitoutunut pääoma 
1.7.-31.12.2025 (EUR)]]&gt;0,"Täytetyt"),"")</f>
        <v/>
      </c>
      <c r="X687" s="49"/>
      <c r="Y687" s="5">
        <f>Hakulomake!$B$29</f>
        <v>0</v>
      </c>
    </row>
    <row r="688" spans="1:25" x14ac:dyDescent="0.25">
      <c r="A688" s="6" t="s">
        <v>59</v>
      </c>
      <c r="B688" s="5">
        <f>Hakulomake!$B$17</f>
        <v>0</v>
      </c>
      <c r="C688" s="61">
        <v>5</v>
      </c>
      <c r="D688" s="5" t="s">
        <v>1255</v>
      </c>
      <c r="E688" s="60" t="s">
        <v>1334</v>
      </c>
      <c r="F688" s="5" t="s">
        <v>1257</v>
      </c>
      <c r="G688" s="5" t="s">
        <v>1328</v>
      </c>
      <c r="H688" s="5" t="s">
        <v>1259</v>
      </c>
      <c r="I688" s="5" t="s">
        <v>1278</v>
      </c>
      <c r="J688" s="61">
        <v>20</v>
      </c>
      <c r="N688" s="13"/>
      <c r="O688" s="39">
        <f>MIN(Lääkkeet[[#This Row],[Velvoite 1.1.2025 (pakkauksia)]],Lääkkeet[[#This Row],[Suurimman alitusluvan mukainen velvoite 
1.1.-30.6.2025 (pakkauksia)]],Lääkkeet[[#This Row],[Alin saldo 
1.1.-30.6.2025 (pakkauksia)]])*Lääkkeet[[#This Row],[Kirjanpitoarvo / pakkaus 1.1.2025
(EUR  ALV 0 %)]]</f>
        <v>0</v>
      </c>
      <c r="P688" s="15"/>
      <c r="Q688" s="12"/>
      <c r="R688" s="12"/>
      <c r="S688" s="12"/>
      <c r="T688" s="13"/>
      <c r="U688" s="39">
        <f>MIN(Lääkkeet[[#This Row],[Velvoite 1.7.2025 (pakkauksia)]],Lääkkeet[[#This Row],[Suurimman alitusluvan mukainen velvoite
1.7.-31.12.2025 (pakkauksia)]],Lääkkeet[[#This Row],[Alin saldo 
1.7.-31.12.2025 (pakkauksia)]])*Lääkkeet[[#This Row],[Kirjanpitoarvo / pakkaus 1.7.2025
(EUR  ALV 0 %)]]</f>
        <v>0</v>
      </c>
      <c r="W688" s="49" t="str" cm="1">
        <f t="array" ref="W688">IFERROR(_xlfn.IFS(Lääkkeet[[#This Row],[Sitoutunut pääoma 
1.1.-30.6.2025 (EUR)]]&gt;0,"Täytetyt",Lääkkeet[[#This Row],[Sitoutunut pääoma 
1.7.-31.12.2025 (EUR)]]&gt;0,"Täytetyt"),"")</f>
        <v/>
      </c>
      <c r="X688" s="49"/>
      <c r="Y688" s="5">
        <f>Hakulomake!$B$29</f>
        <v>0</v>
      </c>
    </row>
    <row r="689" spans="1:25" x14ac:dyDescent="0.25">
      <c r="A689" s="6" t="s">
        <v>59</v>
      </c>
      <c r="B689" s="5">
        <f>Hakulomake!$B$17</f>
        <v>0</v>
      </c>
      <c r="C689" s="61">
        <v>5</v>
      </c>
      <c r="D689" s="5" t="s">
        <v>1213</v>
      </c>
      <c r="E689" s="60" t="s">
        <v>1335</v>
      </c>
      <c r="F689" s="5" t="s">
        <v>1215</v>
      </c>
      <c r="G689" s="5" t="s">
        <v>1229</v>
      </c>
      <c r="H689" s="5" t="s">
        <v>1230</v>
      </c>
      <c r="I689" s="5" t="s">
        <v>318</v>
      </c>
      <c r="J689" s="61">
        <v>48</v>
      </c>
      <c r="N689" s="13"/>
      <c r="O689" s="39">
        <f>MIN(Lääkkeet[[#This Row],[Velvoite 1.1.2025 (pakkauksia)]],Lääkkeet[[#This Row],[Suurimman alitusluvan mukainen velvoite 
1.1.-30.6.2025 (pakkauksia)]],Lääkkeet[[#This Row],[Alin saldo 
1.1.-30.6.2025 (pakkauksia)]])*Lääkkeet[[#This Row],[Kirjanpitoarvo / pakkaus 1.1.2025
(EUR  ALV 0 %)]]</f>
        <v>0</v>
      </c>
      <c r="P689" s="15"/>
      <c r="Q689" s="12"/>
      <c r="R689" s="12"/>
      <c r="S689" s="12"/>
      <c r="T689" s="13"/>
      <c r="U689" s="39">
        <f>MIN(Lääkkeet[[#This Row],[Velvoite 1.7.2025 (pakkauksia)]],Lääkkeet[[#This Row],[Suurimman alitusluvan mukainen velvoite
1.7.-31.12.2025 (pakkauksia)]],Lääkkeet[[#This Row],[Alin saldo 
1.7.-31.12.2025 (pakkauksia)]])*Lääkkeet[[#This Row],[Kirjanpitoarvo / pakkaus 1.7.2025
(EUR  ALV 0 %)]]</f>
        <v>0</v>
      </c>
      <c r="W689" s="49" t="str" cm="1">
        <f t="array" ref="W689">IFERROR(_xlfn.IFS(Lääkkeet[[#This Row],[Sitoutunut pääoma 
1.1.-30.6.2025 (EUR)]]&gt;0,"Täytetyt",Lääkkeet[[#This Row],[Sitoutunut pääoma 
1.7.-31.12.2025 (EUR)]]&gt;0,"Täytetyt"),"")</f>
        <v/>
      </c>
      <c r="X689" s="49"/>
      <c r="Y689" s="5">
        <f>Hakulomake!$B$29</f>
        <v>0</v>
      </c>
    </row>
    <row r="690" spans="1:25" x14ac:dyDescent="0.25">
      <c r="A690" s="6" t="s">
        <v>59</v>
      </c>
      <c r="B690" s="5">
        <f>Hakulomake!$B$17</f>
        <v>0</v>
      </c>
      <c r="C690" s="61">
        <v>5</v>
      </c>
      <c r="D690" s="5" t="s">
        <v>1213</v>
      </c>
      <c r="E690" s="60" t="s">
        <v>1336</v>
      </c>
      <c r="F690" s="5" t="s">
        <v>1215</v>
      </c>
      <c r="G690" s="5" t="s">
        <v>1337</v>
      </c>
      <c r="H690" s="5" t="s">
        <v>120</v>
      </c>
      <c r="I690" s="5" t="s">
        <v>133</v>
      </c>
      <c r="J690" s="61">
        <v>10</v>
      </c>
      <c r="N690" s="13"/>
      <c r="O690" s="39">
        <f>MIN(Lääkkeet[[#This Row],[Velvoite 1.1.2025 (pakkauksia)]],Lääkkeet[[#This Row],[Suurimman alitusluvan mukainen velvoite 
1.1.-30.6.2025 (pakkauksia)]],Lääkkeet[[#This Row],[Alin saldo 
1.1.-30.6.2025 (pakkauksia)]])*Lääkkeet[[#This Row],[Kirjanpitoarvo / pakkaus 1.1.2025
(EUR  ALV 0 %)]]</f>
        <v>0</v>
      </c>
      <c r="P690" s="15"/>
      <c r="Q690" s="12"/>
      <c r="R690" s="12"/>
      <c r="S690" s="12"/>
      <c r="T690" s="13"/>
      <c r="U690" s="39">
        <f>MIN(Lääkkeet[[#This Row],[Velvoite 1.7.2025 (pakkauksia)]],Lääkkeet[[#This Row],[Suurimman alitusluvan mukainen velvoite
1.7.-31.12.2025 (pakkauksia)]],Lääkkeet[[#This Row],[Alin saldo 
1.7.-31.12.2025 (pakkauksia)]])*Lääkkeet[[#This Row],[Kirjanpitoarvo / pakkaus 1.7.2025
(EUR  ALV 0 %)]]</f>
        <v>0</v>
      </c>
      <c r="W690" s="49" t="str" cm="1">
        <f t="array" ref="W690">IFERROR(_xlfn.IFS(Lääkkeet[[#This Row],[Sitoutunut pääoma 
1.1.-30.6.2025 (EUR)]]&gt;0,"Täytetyt",Lääkkeet[[#This Row],[Sitoutunut pääoma 
1.7.-31.12.2025 (EUR)]]&gt;0,"Täytetyt"),"")</f>
        <v/>
      </c>
      <c r="X690" s="49"/>
      <c r="Y690" s="5">
        <f>Hakulomake!$B$29</f>
        <v>0</v>
      </c>
    </row>
    <row r="691" spans="1:25" x14ac:dyDescent="0.25">
      <c r="A691" s="6" t="s">
        <v>59</v>
      </c>
      <c r="B691" s="5">
        <f>Hakulomake!$B$17</f>
        <v>0</v>
      </c>
      <c r="C691" s="61">
        <v>5</v>
      </c>
      <c r="D691" s="5" t="s">
        <v>1206</v>
      </c>
      <c r="E691" s="60" t="s">
        <v>1338</v>
      </c>
      <c r="F691" s="5" t="s">
        <v>1208</v>
      </c>
      <c r="G691" s="5" t="s">
        <v>1298</v>
      </c>
      <c r="H691" s="5" t="s">
        <v>793</v>
      </c>
      <c r="I691" s="5" t="s">
        <v>806</v>
      </c>
      <c r="J691" s="61">
        <v>98</v>
      </c>
      <c r="N691" s="13"/>
      <c r="O691" s="39">
        <f>MIN(Lääkkeet[[#This Row],[Velvoite 1.1.2025 (pakkauksia)]],Lääkkeet[[#This Row],[Suurimman alitusluvan mukainen velvoite 
1.1.-30.6.2025 (pakkauksia)]],Lääkkeet[[#This Row],[Alin saldo 
1.1.-30.6.2025 (pakkauksia)]])*Lääkkeet[[#This Row],[Kirjanpitoarvo / pakkaus 1.1.2025
(EUR  ALV 0 %)]]</f>
        <v>0</v>
      </c>
      <c r="P691" s="15"/>
      <c r="Q691" s="12"/>
      <c r="R691" s="12"/>
      <c r="S691" s="12"/>
      <c r="T691" s="13"/>
      <c r="U691" s="39">
        <f>MIN(Lääkkeet[[#This Row],[Velvoite 1.7.2025 (pakkauksia)]],Lääkkeet[[#This Row],[Suurimman alitusluvan mukainen velvoite
1.7.-31.12.2025 (pakkauksia)]],Lääkkeet[[#This Row],[Alin saldo 
1.7.-31.12.2025 (pakkauksia)]])*Lääkkeet[[#This Row],[Kirjanpitoarvo / pakkaus 1.7.2025
(EUR  ALV 0 %)]]</f>
        <v>0</v>
      </c>
      <c r="W691" s="49" t="str" cm="1">
        <f t="array" ref="W691">IFERROR(_xlfn.IFS(Lääkkeet[[#This Row],[Sitoutunut pääoma 
1.1.-30.6.2025 (EUR)]]&gt;0,"Täytetyt",Lääkkeet[[#This Row],[Sitoutunut pääoma 
1.7.-31.12.2025 (EUR)]]&gt;0,"Täytetyt"),"")</f>
        <v/>
      </c>
      <c r="X691" s="49"/>
      <c r="Y691" s="5">
        <f>Hakulomake!$B$29</f>
        <v>0</v>
      </c>
    </row>
    <row r="692" spans="1:25" x14ac:dyDescent="0.25">
      <c r="A692" s="6" t="s">
        <v>59</v>
      </c>
      <c r="B692" s="5">
        <f>Hakulomake!$B$17</f>
        <v>0</v>
      </c>
      <c r="C692" s="61">
        <v>5</v>
      </c>
      <c r="D692" s="5" t="s">
        <v>1213</v>
      </c>
      <c r="E692" s="60" t="s">
        <v>1339</v>
      </c>
      <c r="F692" s="5" t="s">
        <v>1215</v>
      </c>
      <c r="G692" s="5" t="s">
        <v>1333</v>
      </c>
      <c r="H692" s="5" t="s">
        <v>280</v>
      </c>
      <c r="I692" s="5" t="s">
        <v>133</v>
      </c>
      <c r="J692" s="61">
        <v>30</v>
      </c>
      <c r="N692" s="13"/>
      <c r="O692" s="39">
        <f>MIN(Lääkkeet[[#This Row],[Velvoite 1.1.2025 (pakkauksia)]],Lääkkeet[[#This Row],[Suurimman alitusluvan mukainen velvoite 
1.1.-30.6.2025 (pakkauksia)]],Lääkkeet[[#This Row],[Alin saldo 
1.1.-30.6.2025 (pakkauksia)]])*Lääkkeet[[#This Row],[Kirjanpitoarvo / pakkaus 1.1.2025
(EUR  ALV 0 %)]]</f>
        <v>0</v>
      </c>
      <c r="P692" s="15"/>
      <c r="Q692" s="12"/>
      <c r="R692" s="12"/>
      <c r="S692" s="12"/>
      <c r="T692" s="13"/>
      <c r="U692" s="39">
        <f>MIN(Lääkkeet[[#This Row],[Velvoite 1.7.2025 (pakkauksia)]],Lääkkeet[[#This Row],[Suurimman alitusluvan mukainen velvoite
1.7.-31.12.2025 (pakkauksia)]],Lääkkeet[[#This Row],[Alin saldo 
1.7.-31.12.2025 (pakkauksia)]])*Lääkkeet[[#This Row],[Kirjanpitoarvo / pakkaus 1.7.2025
(EUR  ALV 0 %)]]</f>
        <v>0</v>
      </c>
      <c r="W692" s="49" t="str" cm="1">
        <f t="array" ref="W692">IFERROR(_xlfn.IFS(Lääkkeet[[#This Row],[Sitoutunut pääoma 
1.1.-30.6.2025 (EUR)]]&gt;0,"Täytetyt",Lääkkeet[[#This Row],[Sitoutunut pääoma 
1.7.-31.12.2025 (EUR)]]&gt;0,"Täytetyt"),"")</f>
        <v/>
      </c>
      <c r="X692" s="49"/>
      <c r="Y692" s="5">
        <f>Hakulomake!$B$29</f>
        <v>0</v>
      </c>
    </row>
    <row r="693" spans="1:25" x14ac:dyDescent="0.25">
      <c r="A693" s="6" t="s">
        <v>59</v>
      </c>
      <c r="B693" s="5">
        <f>Hakulomake!$B$17</f>
        <v>0</v>
      </c>
      <c r="C693" s="61">
        <v>5</v>
      </c>
      <c r="D693" s="5" t="s">
        <v>1219</v>
      </c>
      <c r="E693" s="60" t="s">
        <v>1340</v>
      </c>
      <c r="F693" s="5" t="s">
        <v>1221</v>
      </c>
      <c r="G693" s="5" t="s">
        <v>1282</v>
      </c>
      <c r="H693" s="5" t="s">
        <v>244</v>
      </c>
      <c r="I693" s="5" t="s">
        <v>65</v>
      </c>
      <c r="J693" s="61">
        <v>30</v>
      </c>
      <c r="N693" s="13"/>
      <c r="O693" s="39">
        <f>MIN(Lääkkeet[[#This Row],[Velvoite 1.1.2025 (pakkauksia)]],Lääkkeet[[#This Row],[Suurimman alitusluvan mukainen velvoite 
1.1.-30.6.2025 (pakkauksia)]],Lääkkeet[[#This Row],[Alin saldo 
1.1.-30.6.2025 (pakkauksia)]])*Lääkkeet[[#This Row],[Kirjanpitoarvo / pakkaus 1.1.2025
(EUR  ALV 0 %)]]</f>
        <v>0</v>
      </c>
      <c r="P693" s="15"/>
      <c r="Q693" s="12"/>
      <c r="R693" s="12"/>
      <c r="S693" s="12"/>
      <c r="T693" s="13"/>
      <c r="U693" s="39">
        <f>MIN(Lääkkeet[[#This Row],[Velvoite 1.7.2025 (pakkauksia)]],Lääkkeet[[#This Row],[Suurimman alitusluvan mukainen velvoite
1.7.-31.12.2025 (pakkauksia)]],Lääkkeet[[#This Row],[Alin saldo 
1.7.-31.12.2025 (pakkauksia)]])*Lääkkeet[[#This Row],[Kirjanpitoarvo / pakkaus 1.7.2025
(EUR  ALV 0 %)]]</f>
        <v>0</v>
      </c>
      <c r="W693" s="49" t="str" cm="1">
        <f t="array" ref="W693">IFERROR(_xlfn.IFS(Lääkkeet[[#This Row],[Sitoutunut pääoma 
1.1.-30.6.2025 (EUR)]]&gt;0,"Täytetyt",Lääkkeet[[#This Row],[Sitoutunut pääoma 
1.7.-31.12.2025 (EUR)]]&gt;0,"Täytetyt"),"")</f>
        <v/>
      </c>
      <c r="X693" s="49"/>
      <c r="Y693" s="5">
        <f>Hakulomake!$B$29</f>
        <v>0</v>
      </c>
    </row>
    <row r="694" spans="1:25" x14ac:dyDescent="0.25">
      <c r="A694" s="6" t="s">
        <v>59</v>
      </c>
      <c r="B694" s="5">
        <f>Hakulomake!$B$17</f>
        <v>0</v>
      </c>
      <c r="C694" s="61">
        <v>5</v>
      </c>
      <c r="D694" s="5" t="s">
        <v>1219</v>
      </c>
      <c r="E694" s="60" t="s">
        <v>1341</v>
      </c>
      <c r="F694" s="5" t="s">
        <v>1221</v>
      </c>
      <c r="G694" s="5" t="s">
        <v>1282</v>
      </c>
      <c r="H694" s="5" t="s">
        <v>64</v>
      </c>
      <c r="I694" s="5" t="s">
        <v>65</v>
      </c>
      <c r="J694" s="61">
        <v>30</v>
      </c>
      <c r="N694" s="13"/>
      <c r="O694" s="39">
        <f>MIN(Lääkkeet[[#This Row],[Velvoite 1.1.2025 (pakkauksia)]],Lääkkeet[[#This Row],[Suurimman alitusluvan mukainen velvoite 
1.1.-30.6.2025 (pakkauksia)]],Lääkkeet[[#This Row],[Alin saldo 
1.1.-30.6.2025 (pakkauksia)]])*Lääkkeet[[#This Row],[Kirjanpitoarvo / pakkaus 1.1.2025
(EUR  ALV 0 %)]]</f>
        <v>0</v>
      </c>
      <c r="P694" s="15"/>
      <c r="Q694" s="12"/>
      <c r="R694" s="12"/>
      <c r="S694" s="12"/>
      <c r="T694" s="13"/>
      <c r="U694" s="39">
        <f>MIN(Lääkkeet[[#This Row],[Velvoite 1.7.2025 (pakkauksia)]],Lääkkeet[[#This Row],[Suurimman alitusluvan mukainen velvoite
1.7.-31.12.2025 (pakkauksia)]],Lääkkeet[[#This Row],[Alin saldo 
1.7.-31.12.2025 (pakkauksia)]])*Lääkkeet[[#This Row],[Kirjanpitoarvo / pakkaus 1.7.2025
(EUR  ALV 0 %)]]</f>
        <v>0</v>
      </c>
      <c r="W694" s="49" t="str" cm="1">
        <f t="array" ref="W694">IFERROR(_xlfn.IFS(Lääkkeet[[#This Row],[Sitoutunut pääoma 
1.1.-30.6.2025 (EUR)]]&gt;0,"Täytetyt",Lääkkeet[[#This Row],[Sitoutunut pääoma 
1.7.-31.12.2025 (EUR)]]&gt;0,"Täytetyt"),"")</f>
        <v/>
      </c>
      <c r="X694" s="49"/>
      <c r="Y694" s="5">
        <f>Hakulomake!$B$29</f>
        <v>0</v>
      </c>
    </row>
    <row r="695" spans="1:25" x14ac:dyDescent="0.25">
      <c r="A695" s="6" t="s">
        <v>59</v>
      </c>
      <c r="B695" s="5">
        <f>Hakulomake!$B$17</f>
        <v>0</v>
      </c>
      <c r="C695" s="61">
        <v>5</v>
      </c>
      <c r="D695" s="5" t="s">
        <v>1219</v>
      </c>
      <c r="E695" s="60" t="s">
        <v>1342</v>
      </c>
      <c r="F695" s="5" t="s">
        <v>1221</v>
      </c>
      <c r="G695" s="5" t="s">
        <v>1282</v>
      </c>
      <c r="H695" s="5" t="s">
        <v>64</v>
      </c>
      <c r="I695" s="5" t="s">
        <v>65</v>
      </c>
      <c r="J695" s="61">
        <v>100</v>
      </c>
      <c r="N695" s="13"/>
      <c r="O695" s="39">
        <f>MIN(Lääkkeet[[#This Row],[Velvoite 1.1.2025 (pakkauksia)]],Lääkkeet[[#This Row],[Suurimman alitusluvan mukainen velvoite 
1.1.-30.6.2025 (pakkauksia)]],Lääkkeet[[#This Row],[Alin saldo 
1.1.-30.6.2025 (pakkauksia)]])*Lääkkeet[[#This Row],[Kirjanpitoarvo / pakkaus 1.1.2025
(EUR  ALV 0 %)]]</f>
        <v>0</v>
      </c>
      <c r="P695" s="15"/>
      <c r="Q695" s="12"/>
      <c r="R695" s="12"/>
      <c r="S695" s="12"/>
      <c r="T695" s="13"/>
      <c r="U695" s="39">
        <f>MIN(Lääkkeet[[#This Row],[Velvoite 1.7.2025 (pakkauksia)]],Lääkkeet[[#This Row],[Suurimman alitusluvan mukainen velvoite
1.7.-31.12.2025 (pakkauksia)]],Lääkkeet[[#This Row],[Alin saldo 
1.7.-31.12.2025 (pakkauksia)]])*Lääkkeet[[#This Row],[Kirjanpitoarvo / pakkaus 1.7.2025
(EUR  ALV 0 %)]]</f>
        <v>0</v>
      </c>
      <c r="W695" s="49" t="str" cm="1">
        <f t="array" ref="W695">IFERROR(_xlfn.IFS(Lääkkeet[[#This Row],[Sitoutunut pääoma 
1.1.-30.6.2025 (EUR)]]&gt;0,"Täytetyt",Lääkkeet[[#This Row],[Sitoutunut pääoma 
1.7.-31.12.2025 (EUR)]]&gt;0,"Täytetyt"),"")</f>
        <v/>
      </c>
      <c r="X695" s="49"/>
      <c r="Y695" s="5">
        <f>Hakulomake!$B$29</f>
        <v>0</v>
      </c>
    </row>
    <row r="696" spans="1:25" x14ac:dyDescent="0.25">
      <c r="A696" s="6" t="s">
        <v>59</v>
      </c>
      <c r="B696" s="5">
        <f>Hakulomake!$B$17</f>
        <v>0</v>
      </c>
      <c r="C696" s="61">
        <v>5</v>
      </c>
      <c r="D696" s="5" t="s">
        <v>1213</v>
      </c>
      <c r="E696" s="60" t="s">
        <v>1343</v>
      </c>
      <c r="F696" s="5" t="s">
        <v>1215</v>
      </c>
      <c r="G696" s="5" t="s">
        <v>1326</v>
      </c>
      <c r="H696" s="5" t="s">
        <v>436</v>
      </c>
      <c r="I696" s="5" t="s">
        <v>197</v>
      </c>
      <c r="J696" s="61" t="s">
        <v>649</v>
      </c>
      <c r="N696" s="13"/>
      <c r="O696" s="39">
        <f>MIN(Lääkkeet[[#This Row],[Velvoite 1.1.2025 (pakkauksia)]],Lääkkeet[[#This Row],[Suurimman alitusluvan mukainen velvoite 
1.1.-30.6.2025 (pakkauksia)]],Lääkkeet[[#This Row],[Alin saldo 
1.1.-30.6.2025 (pakkauksia)]])*Lääkkeet[[#This Row],[Kirjanpitoarvo / pakkaus 1.1.2025
(EUR  ALV 0 %)]]</f>
        <v>0</v>
      </c>
      <c r="P696" s="15"/>
      <c r="Q696" s="12"/>
      <c r="R696" s="12"/>
      <c r="S696" s="12"/>
      <c r="T696" s="13"/>
      <c r="U696" s="39">
        <f>MIN(Lääkkeet[[#This Row],[Velvoite 1.7.2025 (pakkauksia)]],Lääkkeet[[#This Row],[Suurimman alitusluvan mukainen velvoite
1.7.-31.12.2025 (pakkauksia)]],Lääkkeet[[#This Row],[Alin saldo 
1.7.-31.12.2025 (pakkauksia)]])*Lääkkeet[[#This Row],[Kirjanpitoarvo / pakkaus 1.7.2025
(EUR  ALV 0 %)]]</f>
        <v>0</v>
      </c>
      <c r="W696" s="49" t="str" cm="1">
        <f t="array" ref="W696">IFERROR(_xlfn.IFS(Lääkkeet[[#This Row],[Sitoutunut pääoma 
1.1.-30.6.2025 (EUR)]]&gt;0,"Täytetyt",Lääkkeet[[#This Row],[Sitoutunut pääoma 
1.7.-31.12.2025 (EUR)]]&gt;0,"Täytetyt"),"")</f>
        <v/>
      </c>
      <c r="X696" s="49"/>
      <c r="Y696" s="5">
        <f>Hakulomake!$B$29</f>
        <v>0</v>
      </c>
    </row>
    <row r="697" spans="1:25" x14ac:dyDescent="0.25">
      <c r="A697" s="6" t="s">
        <v>59</v>
      </c>
      <c r="B697" s="5">
        <f>Hakulomake!$B$17</f>
        <v>0</v>
      </c>
      <c r="C697" s="61">
        <v>5</v>
      </c>
      <c r="D697" s="5" t="s">
        <v>1219</v>
      </c>
      <c r="E697" s="60" t="s">
        <v>1344</v>
      </c>
      <c r="F697" s="5" t="s">
        <v>1221</v>
      </c>
      <c r="G697" s="5" t="s">
        <v>1345</v>
      </c>
      <c r="H697" s="5" t="s">
        <v>64</v>
      </c>
      <c r="I697" s="5" t="s">
        <v>65</v>
      </c>
      <c r="J697" s="61">
        <v>30</v>
      </c>
      <c r="N697" s="13"/>
      <c r="O697" s="39">
        <f>MIN(Lääkkeet[[#This Row],[Velvoite 1.1.2025 (pakkauksia)]],Lääkkeet[[#This Row],[Suurimman alitusluvan mukainen velvoite 
1.1.-30.6.2025 (pakkauksia)]],Lääkkeet[[#This Row],[Alin saldo 
1.1.-30.6.2025 (pakkauksia)]])*Lääkkeet[[#This Row],[Kirjanpitoarvo / pakkaus 1.1.2025
(EUR  ALV 0 %)]]</f>
        <v>0</v>
      </c>
      <c r="P697" s="15"/>
      <c r="Q697" s="12"/>
      <c r="R697" s="12"/>
      <c r="S697" s="12"/>
      <c r="T697" s="13"/>
      <c r="U697" s="39">
        <f>MIN(Lääkkeet[[#This Row],[Velvoite 1.7.2025 (pakkauksia)]],Lääkkeet[[#This Row],[Suurimman alitusluvan mukainen velvoite
1.7.-31.12.2025 (pakkauksia)]],Lääkkeet[[#This Row],[Alin saldo 
1.7.-31.12.2025 (pakkauksia)]])*Lääkkeet[[#This Row],[Kirjanpitoarvo / pakkaus 1.7.2025
(EUR  ALV 0 %)]]</f>
        <v>0</v>
      </c>
      <c r="W697" s="49" t="str" cm="1">
        <f t="array" ref="W697">IFERROR(_xlfn.IFS(Lääkkeet[[#This Row],[Sitoutunut pääoma 
1.1.-30.6.2025 (EUR)]]&gt;0,"Täytetyt",Lääkkeet[[#This Row],[Sitoutunut pääoma 
1.7.-31.12.2025 (EUR)]]&gt;0,"Täytetyt"),"")</f>
        <v/>
      </c>
      <c r="X697" s="49"/>
      <c r="Y697" s="5">
        <f>Hakulomake!$B$29</f>
        <v>0</v>
      </c>
    </row>
    <row r="698" spans="1:25" x14ac:dyDescent="0.25">
      <c r="A698" s="6" t="s">
        <v>59</v>
      </c>
      <c r="B698" s="5">
        <f>Hakulomake!$B$17</f>
        <v>0</v>
      </c>
      <c r="C698" s="61">
        <v>5</v>
      </c>
      <c r="D698" s="5" t="s">
        <v>1219</v>
      </c>
      <c r="E698" s="60" t="s">
        <v>1346</v>
      </c>
      <c r="F698" s="5" t="s">
        <v>1221</v>
      </c>
      <c r="G698" s="5" t="s">
        <v>1347</v>
      </c>
      <c r="H698" s="5" t="s">
        <v>64</v>
      </c>
      <c r="I698" s="5" t="s">
        <v>1348</v>
      </c>
      <c r="J698" s="61">
        <v>30</v>
      </c>
      <c r="N698" s="13"/>
      <c r="O698" s="39">
        <f>MIN(Lääkkeet[[#This Row],[Velvoite 1.1.2025 (pakkauksia)]],Lääkkeet[[#This Row],[Suurimman alitusluvan mukainen velvoite 
1.1.-30.6.2025 (pakkauksia)]],Lääkkeet[[#This Row],[Alin saldo 
1.1.-30.6.2025 (pakkauksia)]])*Lääkkeet[[#This Row],[Kirjanpitoarvo / pakkaus 1.1.2025
(EUR  ALV 0 %)]]</f>
        <v>0</v>
      </c>
      <c r="P698" s="15"/>
      <c r="Q698" s="12"/>
      <c r="R698" s="12"/>
      <c r="S698" s="12"/>
      <c r="T698" s="13"/>
      <c r="U698" s="39">
        <f>MIN(Lääkkeet[[#This Row],[Velvoite 1.7.2025 (pakkauksia)]],Lääkkeet[[#This Row],[Suurimman alitusluvan mukainen velvoite
1.7.-31.12.2025 (pakkauksia)]],Lääkkeet[[#This Row],[Alin saldo 
1.7.-31.12.2025 (pakkauksia)]])*Lääkkeet[[#This Row],[Kirjanpitoarvo / pakkaus 1.7.2025
(EUR  ALV 0 %)]]</f>
        <v>0</v>
      </c>
      <c r="W698" s="49" t="str" cm="1">
        <f t="array" ref="W698">IFERROR(_xlfn.IFS(Lääkkeet[[#This Row],[Sitoutunut pääoma 
1.1.-30.6.2025 (EUR)]]&gt;0,"Täytetyt",Lääkkeet[[#This Row],[Sitoutunut pääoma 
1.7.-31.12.2025 (EUR)]]&gt;0,"Täytetyt"),"")</f>
        <v/>
      </c>
      <c r="X698" s="49"/>
      <c r="Y698" s="5">
        <f>Hakulomake!$B$29</f>
        <v>0</v>
      </c>
    </row>
    <row r="699" spans="1:25" x14ac:dyDescent="0.25">
      <c r="A699" s="6" t="s">
        <v>59</v>
      </c>
      <c r="B699" s="5">
        <f>Hakulomake!$B$17</f>
        <v>0</v>
      </c>
      <c r="C699" s="61">
        <v>5</v>
      </c>
      <c r="D699" s="5" t="s">
        <v>1206</v>
      </c>
      <c r="E699" s="60" t="s">
        <v>1349</v>
      </c>
      <c r="F699" s="5" t="s">
        <v>1208</v>
      </c>
      <c r="G699" s="5" t="s">
        <v>1350</v>
      </c>
      <c r="H699" s="5" t="s">
        <v>436</v>
      </c>
      <c r="I699" s="5" t="s">
        <v>206</v>
      </c>
      <c r="J699" s="61" t="s">
        <v>493</v>
      </c>
      <c r="N699" s="13"/>
      <c r="O699" s="39">
        <f>MIN(Lääkkeet[[#This Row],[Velvoite 1.1.2025 (pakkauksia)]],Lääkkeet[[#This Row],[Suurimman alitusluvan mukainen velvoite 
1.1.-30.6.2025 (pakkauksia)]],Lääkkeet[[#This Row],[Alin saldo 
1.1.-30.6.2025 (pakkauksia)]])*Lääkkeet[[#This Row],[Kirjanpitoarvo / pakkaus 1.1.2025
(EUR  ALV 0 %)]]</f>
        <v>0</v>
      </c>
      <c r="P699" s="15"/>
      <c r="Q699" s="12"/>
      <c r="R699" s="12"/>
      <c r="S699" s="12"/>
      <c r="T699" s="13"/>
      <c r="U699" s="39">
        <f>MIN(Lääkkeet[[#This Row],[Velvoite 1.7.2025 (pakkauksia)]],Lääkkeet[[#This Row],[Suurimman alitusluvan mukainen velvoite
1.7.-31.12.2025 (pakkauksia)]],Lääkkeet[[#This Row],[Alin saldo 
1.7.-31.12.2025 (pakkauksia)]])*Lääkkeet[[#This Row],[Kirjanpitoarvo / pakkaus 1.7.2025
(EUR  ALV 0 %)]]</f>
        <v>0</v>
      </c>
      <c r="W699" s="49" t="str" cm="1">
        <f t="array" ref="W699">IFERROR(_xlfn.IFS(Lääkkeet[[#This Row],[Sitoutunut pääoma 
1.1.-30.6.2025 (EUR)]]&gt;0,"Täytetyt",Lääkkeet[[#This Row],[Sitoutunut pääoma 
1.7.-31.12.2025 (EUR)]]&gt;0,"Täytetyt"),"")</f>
        <v/>
      </c>
      <c r="X699" s="49"/>
      <c r="Y699" s="5">
        <f>Hakulomake!$B$29</f>
        <v>0</v>
      </c>
    </row>
    <row r="700" spans="1:25" x14ac:dyDescent="0.25">
      <c r="A700" s="6" t="s">
        <v>59</v>
      </c>
      <c r="B700" s="5">
        <f>Hakulomake!$B$17</f>
        <v>0</v>
      </c>
      <c r="C700" s="61">
        <v>5</v>
      </c>
      <c r="D700" s="5" t="s">
        <v>1213</v>
      </c>
      <c r="E700" s="60" t="s">
        <v>1351</v>
      </c>
      <c r="F700" s="5" t="s">
        <v>1215</v>
      </c>
      <c r="G700" s="5" t="s">
        <v>1326</v>
      </c>
      <c r="H700" s="5" t="s">
        <v>436</v>
      </c>
      <c r="I700" s="5" t="s">
        <v>197</v>
      </c>
      <c r="J700" s="61" t="s">
        <v>480</v>
      </c>
      <c r="N700" s="13"/>
      <c r="O700" s="39">
        <f>MIN(Lääkkeet[[#This Row],[Velvoite 1.1.2025 (pakkauksia)]],Lääkkeet[[#This Row],[Suurimman alitusluvan mukainen velvoite 
1.1.-30.6.2025 (pakkauksia)]],Lääkkeet[[#This Row],[Alin saldo 
1.1.-30.6.2025 (pakkauksia)]])*Lääkkeet[[#This Row],[Kirjanpitoarvo / pakkaus 1.1.2025
(EUR  ALV 0 %)]]</f>
        <v>0</v>
      </c>
      <c r="P700" s="15"/>
      <c r="Q700" s="12"/>
      <c r="R700" s="12"/>
      <c r="S700" s="12"/>
      <c r="T700" s="13"/>
      <c r="U700" s="39">
        <f>MIN(Lääkkeet[[#This Row],[Velvoite 1.7.2025 (pakkauksia)]],Lääkkeet[[#This Row],[Suurimman alitusluvan mukainen velvoite
1.7.-31.12.2025 (pakkauksia)]],Lääkkeet[[#This Row],[Alin saldo 
1.7.-31.12.2025 (pakkauksia)]])*Lääkkeet[[#This Row],[Kirjanpitoarvo / pakkaus 1.7.2025
(EUR  ALV 0 %)]]</f>
        <v>0</v>
      </c>
      <c r="W700" s="49" t="str" cm="1">
        <f t="array" ref="W700">IFERROR(_xlfn.IFS(Lääkkeet[[#This Row],[Sitoutunut pääoma 
1.1.-30.6.2025 (EUR)]]&gt;0,"Täytetyt",Lääkkeet[[#This Row],[Sitoutunut pääoma 
1.7.-31.12.2025 (EUR)]]&gt;0,"Täytetyt"),"")</f>
        <v/>
      </c>
      <c r="X700" s="49"/>
      <c r="Y700" s="5">
        <f>Hakulomake!$B$29</f>
        <v>0</v>
      </c>
    </row>
    <row r="701" spans="1:25" x14ac:dyDescent="0.25">
      <c r="A701" s="6" t="s">
        <v>59</v>
      </c>
      <c r="B701" s="5">
        <f>Hakulomake!$B$17</f>
        <v>0</v>
      </c>
      <c r="C701" s="61">
        <v>5</v>
      </c>
      <c r="D701" s="5" t="s">
        <v>1219</v>
      </c>
      <c r="E701" s="60" t="s">
        <v>1352</v>
      </c>
      <c r="F701" s="5" t="s">
        <v>1221</v>
      </c>
      <c r="G701" s="5" t="s">
        <v>1222</v>
      </c>
      <c r="H701" s="5" t="s">
        <v>64</v>
      </c>
      <c r="I701" s="5" t="s">
        <v>65</v>
      </c>
      <c r="J701" s="61">
        <v>20</v>
      </c>
      <c r="N701" s="13"/>
      <c r="O701" s="39">
        <f>MIN(Lääkkeet[[#This Row],[Velvoite 1.1.2025 (pakkauksia)]],Lääkkeet[[#This Row],[Suurimman alitusluvan mukainen velvoite 
1.1.-30.6.2025 (pakkauksia)]],Lääkkeet[[#This Row],[Alin saldo 
1.1.-30.6.2025 (pakkauksia)]])*Lääkkeet[[#This Row],[Kirjanpitoarvo / pakkaus 1.1.2025
(EUR  ALV 0 %)]]</f>
        <v>0</v>
      </c>
      <c r="P701" s="15"/>
      <c r="Q701" s="12"/>
      <c r="R701" s="12"/>
      <c r="S701" s="12"/>
      <c r="T701" s="13"/>
      <c r="U701" s="39">
        <f>MIN(Lääkkeet[[#This Row],[Velvoite 1.7.2025 (pakkauksia)]],Lääkkeet[[#This Row],[Suurimman alitusluvan mukainen velvoite
1.7.-31.12.2025 (pakkauksia)]],Lääkkeet[[#This Row],[Alin saldo 
1.7.-31.12.2025 (pakkauksia)]])*Lääkkeet[[#This Row],[Kirjanpitoarvo / pakkaus 1.7.2025
(EUR  ALV 0 %)]]</f>
        <v>0</v>
      </c>
      <c r="W701" s="49" t="str" cm="1">
        <f t="array" ref="W701">IFERROR(_xlfn.IFS(Lääkkeet[[#This Row],[Sitoutunut pääoma 
1.1.-30.6.2025 (EUR)]]&gt;0,"Täytetyt",Lääkkeet[[#This Row],[Sitoutunut pääoma 
1.7.-31.12.2025 (EUR)]]&gt;0,"Täytetyt"),"")</f>
        <v/>
      </c>
      <c r="X701" s="49"/>
      <c r="Y701" s="5">
        <f>Hakulomake!$B$29</f>
        <v>0</v>
      </c>
    </row>
    <row r="702" spans="1:25" x14ac:dyDescent="0.25">
      <c r="A702" s="6" t="s">
        <v>59</v>
      </c>
      <c r="B702" s="5">
        <f>Hakulomake!$B$17</f>
        <v>0</v>
      </c>
      <c r="C702" s="61">
        <v>5</v>
      </c>
      <c r="D702" s="5" t="s">
        <v>1213</v>
      </c>
      <c r="E702" s="60" t="s">
        <v>1353</v>
      </c>
      <c r="F702" s="5" t="s">
        <v>1215</v>
      </c>
      <c r="G702" s="5" t="s">
        <v>1294</v>
      </c>
      <c r="H702" s="5" t="s">
        <v>876</v>
      </c>
      <c r="I702" s="5" t="s">
        <v>1354</v>
      </c>
      <c r="J702" s="61">
        <v>10</v>
      </c>
      <c r="N702" s="13"/>
      <c r="O702" s="39">
        <f>MIN(Lääkkeet[[#This Row],[Velvoite 1.1.2025 (pakkauksia)]],Lääkkeet[[#This Row],[Suurimman alitusluvan mukainen velvoite 
1.1.-30.6.2025 (pakkauksia)]],Lääkkeet[[#This Row],[Alin saldo 
1.1.-30.6.2025 (pakkauksia)]])*Lääkkeet[[#This Row],[Kirjanpitoarvo / pakkaus 1.1.2025
(EUR  ALV 0 %)]]</f>
        <v>0</v>
      </c>
      <c r="P702" s="15"/>
      <c r="Q702" s="12"/>
      <c r="R702" s="12"/>
      <c r="S702" s="12"/>
      <c r="T702" s="13"/>
      <c r="U702" s="39">
        <f>MIN(Lääkkeet[[#This Row],[Velvoite 1.7.2025 (pakkauksia)]],Lääkkeet[[#This Row],[Suurimman alitusluvan mukainen velvoite
1.7.-31.12.2025 (pakkauksia)]],Lääkkeet[[#This Row],[Alin saldo 
1.7.-31.12.2025 (pakkauksia)]])*Lääkkeet[[#This Row],[Kirjanpitoarvo / pakkaus 1.7.2025
(EUR  ALV 0 %)]]</f>
        <v>0</v>
      </c>
      <c r="W702" s="49" t="str" cm="1">
        <f t="array" ref="W702">IFERROR(_xlfn.IFS(Lääkkeet[[#This Row],[Sitoutunut pääoma 
1.1.-30.6.2025 (EUR)]]&gt;0,"Täytetyt",Lääkkeet[[#This Row],[Sitoutunut pääoma 
1.7.-31.12.2025 (EUR)]]&gt;0,"Täytetyt"),"")</f>
        <v/>
      </c>
      <c r="X702" s="49"/>
      <c r="Y702" s="5">
        <f>Hakulomake!$B$29</f>
        <v>0</v>
      </c>
    </row>
    <row r="703" spans="1:25" x14ac:dyDescent="0.25">
      <c r="A703" s="6" t="s">
        <v>59</v>
      </c>
      <c r="B703" s="5">
        <f>Hakulomake!$B$17</f>
        <v>0</v>
      </c>
      <c r="C703" s="61">
        <v>5</v>
      </c>
      <c r="D703" s="5" t="s">
        <v>1219</v>
      </c>
      <c r="E703" s="60" t="s">
        <v>1355</v>
      </c>
      <c r="F703" s="5" t="s">
        <v>1221</v>
      </c>
      <c r="G703" s="5" t="s">
        <v>1282</v>
      </c>
      <c r="H703" s="5" t="s">
        <v>64</v>
      </c>
      <c r="I703" s="5" t="s">
        <v>65</v>
      </c>
      <c r="J703" s="61">
        <v>20</v>
      </c>
      <c r="N703" s="13"/>
      <c r="O703" s="39">
        <f>MIN(Lääkkeet[[#This Row],[Velvoite 1.1.2025 (pakkauksia)]],Lääkkeet[[#This Row],[Suurimman alitusluvan mukainen velvoite 
1.1.-30.6.2025 (pakkauksia)]],Lääkkeet[[#This Row],[Alin saldo 
1.1.-30.6.2025 (pakkauksia)]])*Lääkkeet[[#This Row],[Kirjanpitoarvo / pakkaus 1.1.2025
(EUR  ALV 0 %)]]</f>
        <v>0</v>
      </c>
      <c r="P703" s="15"/>
      <c r="Q703" s="12"/>
      <c r="R703" s="12"/>
      <c r="S703" s="12"/>
      <c r="T703" s="13"/>
      <c r="U703" s="39">
        <f>MIN(Lääkkeet[[#This Row],[Velvoite 1.7.2025 (pakkauksia)]],Lääkkeet[[#This Row],[Suurimman alitusluvan mukainen velvoite
1.7.-31.12.2025 (pakkauksia)]],Lääkkeet[[#This Row],[Alin saldo 
1.7.-31.12.2025 (pakkauksia)]])*Lääkkeet[[#This Row],[Kirjanpitoarvo / pakkaus 1.7.2025
(EUR  ALV 0 %)]]</f>
        <v>0</v>
      </c>
      <c r="W703" s="49" t="str" cm="1">
        <f t="array" ref="W703">IFERROR(_xlfn.IFS(Lääkkeet[[#This Row],[Sitoutunut pääoma 
1.1.-30.6.2025 (EUR)]]&gt;0,"Täytetyt",Lääkkeet[[#This Row],[Sitoutunut pääoma 
1.7.-31.12.2025 (EUR)]]&gt;0,"Täytetyt"),"")</f>
        <v/>
      </c>
      <c r="X703" s="49"/>
      <c r="Y703" s="5">
        <f>Hakulomake!$B$29</f>
        <v>0</v>
      </c>
    </row>
    <row r="704" spans="1:25" x14ac:dyDescent="0.25">
      <c r="A704" s="6" t="s">
        <v>59</v>
      </c>
      <c r="B704" s="5">
        <f>Hakulomake!$B$17</f>
        <v>0</v>
      </c>
      <c r="C704" s="61">
        <v>5</v>
      </c>
      <c r="D704" s="5" t="s">
        <v>1213</v>
      </c>
      <c r="E704" s="60" t="s">
        <v>1356</v>
      </c>
      <c r="F704" s="5" t="s">
        <v>1215</v>
      </c>
      <c r="G704" s="5" t="s">
        <v>1319</v>
      </c>
      <c r="H704" s="5" t="s">
        <v>280</v>
      </c>
      <c r="I704" s="5" t="s">
        <v>133</v>
      </c>
      <c r="J704" s="61">
        <v>15</v>
      </c>
      <c r="N704" s="13"/>
      <c r="O704" s="39">
        <f>MIN(Lääkkeet[[#This Row],[Velvoite 1.1.2025 (pakkauksia)]],Lääkkeet[[#This Row],[Suurimman alitusluvan mukainen velvoite 
1.1.-30.6.2025 (pakkauksia)]],Lääkkeet[[#This Row],[Alin saldo 
1.1.-30.6.2025 (pakkauksia)]])*Lääkkeet[[#This Row],[Kirjanpitoarvo / pakkaus 1.1.2025
(EUR  ALV 0 %)]]</f>
        <v>0</v>
      </c>
      <c r="P704" s="15"/>
      <c r="Q704" s="12"/>
      <c r="R704" s="12"/>
      <c r="S704" s="12"/>
      <c r="T704" s="13"/>
      <c r="U704" s="39">
        <f>MIN(Lääkkeet[[#This Row],[Velvoite 1.7.2025 (pakkauksia)]],Lääkkeet[[#This Row],[Suurimman alitusluvan mukainen velvoite
1.7.-31.12.2025 (pakkauksia)]],Lääkkeet[[#This Row],[Alin saldo 
1.7.-31.12.2025 (pakkauksia)]])*Lääkkeet[[#This Row],[Kirjanpitoarvo / pakkaus 1.7.2025
(EUR  ALV 0 %)]]</f>
        <v>0</v>
      </c>
      <c r="W704" s="49" t="str" cm="1">
        <f t="array" ref="W704">IFERROR(_xlfn.IFS(Lääkkeet[[#This Row],[Sitoutunut pääoma 
1.1.-30.6.2025 (EUR)]]&gt;0,"Täytetyt",Lääkkeet[[#This Row],[Sitoutunut pääoma 
1.7.-31.12.2025 (EUR)]]&gt;0,"Täytetyt"),"")</f>
        <v/>
      </c>
      <c r="X704" s="49"/>
      <c r="Y704" s="5">
        <f>Hakulomake!$B$29</f>
        <v>0</v>
      </c>
    </row>
    <row r="705" spans="1:25" x14ac:dyDescent="0.25">
      <c r="A705" s="6" t="s">
        <v>59</v>
      </c>
      <c r="B705" s="5">
        <f>Hakulomake!$B$17</f>
        <v>0</v>
      </c>
      <c r="C705" s="61">
        <v>5</v>
      </c>
      <c r="D705" s="5" t="s">
        <v>1357</v>
      </c>
      <c r="E705" s="60" t="s">
        <v>1358</v>
      </c>
      <c r="F705" s="5" t="s">
        <v>1359</v>
      </c>
      <c r="G705" s="5" t="s">
        <v>1360</v>
      </c>
      <c r="H705" s="5" t="s">
        <v>1361</v>
      </c>
      <c r="I705" s="5" t="s">
        <v>65</v>
      </c>
      <c r="J705" s="61">
        <v>20</v>
      </c>
      <c r="N705" s="13"/>
      <c r="O705" s="39">
        <f>MIN(Lääkkeet[[#This Row],[Velvoite 1.1.2025 (pakkauksia)]],Lääkkeet[[#This Row],[Suurimman alitusluvan mukainen velvoite 
1.1.-30.6.2025 (pakkauksia)]],Lääkkeet[[#This Row],[Alin saldo 
1.1.-30.6.2025 (pakkauksia)]])*Lääkkeet[[#This Row],[Kirjanpitoarvo / pakkaus 1.1.2025
(EUR  ALV 0 %)]]</f>
        <v>0</v>
      </c>
      <c r="P705" s="15"/>
      <c r="Q705" s="12"/>
      <c r="R705" s="12"/>
      <c r="S705" s="12"/>
      <c r="T705" s="13"/>
      <c r="U705" s="39">
        <f>MIN(Lääkkeet[[#This Row],[Velvoite 1.7.2025 (pakkauksia)]],Lääkkeet[[#This Row],[Suurimman alitusluvan mukainen velvoite
1.7.-31.12.2025 (pakkauksia)]],Lääkkeet[[#This Row],[Alin saldo 
1.7.-31.12.2025 (pakkauksia)]])*Lääkkeet[[#This Row],[Kirjanpitoarvo / pakkaus 1.7.2025
(EUR  ALV 0 %)]]</f>
        <v>0</v>
      </c>
      <c r="W705" s="49" t="str" cm="1">
        <f t="array" ref="W705">IFERROR(_xlfn.IFS(Lääkkeet[[#This Row],[Sitoutunut pääoma 
1.1.-30.6.2025 (EUR)]]&gt;0,"Täytetyt",Lääkkeet[[#This Row],[Sitoutunut pääoma 
1.7.-31.12.2025 (EUR)]]&gt;0,"Täytetyt"),"")</f>
        <v/>
      </c>
      <c r="X705" s="49"/>
      <c r="Y705" s="5">
        <f>Hakulomake!$B$29</f>
        <v>0</v>
      </c>
    </row>
    <row r="706" spans="1:25" x14ac:dyDescent="0.25">
      <c r="A706" s="6" t="s">
        <v>59</v>
      </c>
      <c r="B706" s="5">
        <f>Hakulomake!$B$17</f>
        <v>0</v>
      </c>
      <c r="C706" s="61">
        <v>5</v>
      </c>
      <c r="D706" s="5" t="s">
        <v>1357</v>
      </c>
      <c r="E706" s="60" t="s">
        <v>1362</v>
      </c>
      <c r="F706" s="5" t="s">
        <v>1359</v>
      </c>
      <c r="G706" s="5" t="s">
        <v>1360</v>
      </c>
      <c r="H706" s="5" t="s">
        <v>1361</v>
      </c>
      <c r="I706" s="5" t="s">
        <v>65</v>
      </c>
      <c r="J706" s="61">
        <v>100</v>
      </c>
      <c r="N706" s="13"/>
      <c r="O706" s="39">
        <f>MIN(Lääkkeet[[#This Row],[Velvoite 1.1.2025 (pakkauksia)]],Lääkkeet[[#This Row],[Suurimman alitusluvan mukainen velvoite 
1.1.-30.6.2025 (pakkauksia)]],Lääkkeet[[#This Row],[Alin saldo 
1.1.-30.6.2025 (pakkauksia)]])*Lääkkeet[[#This Row],[Kirjanpitoarvo / pakkaus 1.1.2025
(EUR  ALV 0 %)]]</f>
        <v>0</v>
      </c>
      <c r="P706" s="15"/>
      <c r="Q706" s="12"/>
      <c r="R706" s="12"/>
      <c r="S706" s="12"/>
      <c r="T706" s="13"/>
      <c r="U706" s="39">
        <f>MIN(Lääkkeet[[#This Row],[Velvoite 1.7.2025 (pakkauksia)]],Lääkkeet[[#This Row],[Suurimman alitusluvan mukainen velvoite
1.7.-31.12.2025 (pakkauksia)]],Lääkkeet[[#This Row],[Alin saldo 
1.7.-31.12.2025 (pakkauksia)]])*Lääkkeet[[#This Row],[Kirjanpitoarvo / pakkaus 1.7.2025
(EUR  ALV 0 %)]]</f>
        <v>0</v>
      </c>
      <c r="W706" s="49" t="str" cm="1">
        <f t="array" ref="W706">IFERROR(_xlfn.IFS(Lääkkeet[[#This Row],[Sitoutunut pääoma 
1.1.-30.6.2025 (EUR)]]&gt;0,"Täytetyt",Lääkkeet[[#This Row],[Sitoutunut pääoma 
1.7.-31.12.2025 (EUR)]]&gt;0,"Täytetyt"),"")</f>
        <v/>
      </c>
      <c r="X706" s="49"/>
      <c r="Y706" s="5">
        <f>Hakulomake!$B$29</f>
        <v>0</v>
      </c>
    </row>
    <row r="707" spans="1:25" x14ac:dyDescent="0.25">
      <c r="A707" s="6" t="s">
        <v>59</v>
      </c>
      <c r="B707" s="5">
        <f>Hakulomake!$B$17</f>
        <v>0</v>
      </c>
      <c r="C707" s="61">
        <v>5</v>
      </c>
      <c r="D707" s="5" t="s">
        <v>1219</v>
      </c>
      <c r="E707" s="60" t="s">
        <v>1363</v>
      </c>
      <c r="F707" s="5" t="s">
        <v>1221</v>
      </c>
      <c r="G707" s="5" t="s">
        <v>1282</v>
      </c>
      <c r="H707" s="5" t="s">
        <v>384</v>
      </c>
      <c r="I707" s="5" t="s">
        <v>219</v>
      </c>
      <c r="J707" s="61" t="s">
        <v>1286</v>
      </c>
      <c r="N707" s="13"/>
      <c r="O707" s="39">
        <f>MIN(Lääkkeet[[#This Row],[Velvoite 1.1.2025 (pakkauksia)]],Lääkkeet[[#This Row],[Suurimman alitusluvan mukainen velvoite 
1.1.-30.6.2025 (pakkauksia)]],Lääkkeet[[#This Row],[Alin saldo 
1.1.-30.6.2025 (pakkauksia)]])*Lääkkeet[[#This Row],[Kirjanpitoarvo / pakkaus 1.1.2025
(EUR  ALV 0 %)]]</f>
        <v>0</v>
      </c>
      <c r="P707" s="15"/>
      <c r="Q707" s="12"/>
      <c r="R707" s="12"/>
      <c r="S707" s="12"/>
      <c r="T707" s="13"/>
      <c r="U707" s="39">
        <f>MIN(Lääkkeet[[#This Row],[Velvoite 1.7.2025 (pakkauksia)]],Lääkkeet[[#This Row],[Suurimman alitusluvan mukainen velvoite
1.7.-31.12.2025 (pakkauksia)]],Lääkkeet[[#This Row],[Alin saldo 
1.7.-31.12.2025 (pakkauksia)]])*Lääkkeet[[#This Row],[Kirjanpitoarvo / pakkaus 1.7.2025
(EUR  ALV 0 %)]]</f>
        <v>0</v>
      </c>
      <c r="W707" s="49" t="str" cm="1">
        <f t="array" ref="W707">IFERROR(_xlfn.IFS(Lääkkeet[[#This Row],[Sitoutunut pääoma 
1.1.-30.6.2025 (EUR)]]&gt;0,"Täytetyt",Lääkkeet[[#This Row],[Sitoutunut pääoma 
1.7.-31.12.2025 (EUR)]]&gt;0,"Täytetyt"),"")</f>
        <v/>
      </c>
      <c r="X707" s="49"/>
      <c r="Y707" s="5">
        <f>Hakulomake!$B$29</f>
        <v>0</v>
      </c>
    </row>
    <row r="708" spans="1:25" x14ac:dyDescent="0.25">
      <c r="A708" s="6" t="s">
        <v>59</v>
      </c>
      <c r="B708" s="5">
        <f>Hakulomake!$B$17</f>
        <v>0</v>
      </c>
      <c r="C708" s="61">
        <v>5</v>
      </c>
      <c r="D708" s="5" t="s">
        <v>1219</v>
      </c>
      <c r="E708" s="60" t="s">
        <v>1364</v>
      </c>
      <c r="F708" s="5" t="s">
        <v>1221</v>
      </c>
      <c r="G708" s="5" t="s">
        <v>1365</v>
      </c>
      <c r="H708" s="5" t="s">
        <v>203</v>
      </c>
      <c r="I708" s="5" t="s">
        <v>197</v>
      </c>
      <c r="J708" s="61" t="s">
        <v>262</v>
      </c>
      <c r="N708" s="13"/>
      <c r="O708" s="39">
        <f>MIN(Lääkkeet[[#This Row],[Velvoite 1.1.2025 (pakkauksia)]],Lääkkeet[[#This Row],[Suurimman alitusluvan mukainen velvoite 
1.1.-30.6.2025 (pakkauksia)]],Lääkkeet[[#This Row],[Alin saldo 
1.1.-30.6.2025 (pakkauksia)]])*Lääkkeet[[#This Row],[Kirjanpitoarvo / pakkaus 1.1.2025
(EUR  ALV 0 %)]]</f>
        <v>0</v>
      </c>
      <c r="P708" s="15"/>
      <c r="Q708" s="12"/>
      <c r="R708" s="12"/>
      <c r="S708" s="12"/>
      <c r="T708" s="13"/>
      <c r="U708" s="39">
        <f>MIN(Lääkkeet[[#This Row],[Velvoite 1.7.2025 (pakkauksia)]],Lääkkeet[[#This Row],[Suurimman alitusluvan mukainen velvoite
1.7.-31.12.2025 (pakkauksia)]],Lääkkeet[[#This Row],[Alin saldo 
1.7.-31.12.2025 (pakkauksia)]])*Lääkkeet[[#This Row],[Kirjanpitoarvo / pakkaus 1.7.2025
(EUR  ALV 0 %)]]</f>
        <v>0</v>
      </c>
      <c r="W708" s="49" t="str" cm="1">
        <f t="array" ref="W708">IFERROR(_xlfn.IFS(Lääkkeet[[#This Row],[Sitoutunut pääoma 
1.1.-30.6.2025 (EUR)]]&gt;0,"Täytetyt",Lääkkeet[[#This Row],[Sitoutunut pääoma 
1.7.-31.12.2025 (EUR)]]&gt;0,"Täytetyt"),"")</f>
        <v/>
      </c>
      <c r="X708" s="49"/>
      <c r="Y708" s="5">
        <f>Hakulomake!$B$29</f>
        <v>0</v>
      </c>
    </row>
    <row r="709" spans="1:25" x14ac:dyDescent="0.25">
      <c r="A709" s="6" t="s">
        <v>59</v>
      </c>
      <c r="B709" s="5">
        <f>Hakulomake!$B$17</f>
        <v>0</v>
      </c>
      <c r="C709" s="61">
        <v>5</v>
      </c>
      <c r="D709" s="5" t="s">
        <v>1219</v>
      </c>
      <c r="E709" s="60" t="s">
        <v>1366</v>
      </c>
      <c r="F709" s="5" t="s">
        <v>1221</v>
      </c>
      <c r="G709" s="5" t="s">
        <v>1367</v>
      </c>
      <c r="H709" s="5" t="s">
        <v>64</v>
      </c>
      <c r="I709" s="5" t="s">
        <v>1348</v>
      </c>
      <c r="J709" s="61">
        <v>20</v>
      </c>
      <c r="N709" s="13"/>
      <c r="O709" s="39">
        <f>MIN(Lääkkeet[[#This Row],[Velvoite 1.1.2025 (pakkauksia)]],Lääkkeet[[#This Row],[Suurimman alitusluvan mukainen velvoite 
1.1.-30.6.2025 (pakkauksia)]],Lääkkeet[[#This Row],[Alin saldo 
1.1.-30.6.2025 (pakkauksia)]])*Lääkkeet[[#This Row],[Kirjanpitoarvo / pakkaus 1.1.2025
(EUR  ALV 0 %)]]</f>
        <v>0</v>
      </c>
      <c r="P709" s="15"/>
      <c r="Q709" s="12"/>
      <c r="R709" s="12"/>
      <c r="S709" s="12"/>
      <c r="T709" s="13"/>
      <c r="U709" s="39">
        <f>MIN(Lääkkeet[[#This Row],[Velvoite 1.7.2025 (pakkauksia)]],Lääkkeet[[#This Row],[Suurimman alitusluvan mukainen velvoite
1.7.-31.12.2025 (pakkauksia)]],Lääkkeet[[#This Row],[Alin saldo 
1.7.-31.12.2025 (pakkauksia)]])*Lääkkeet[[#This Row],[Kirjanpitoarvo / pakkaus 1.7.2025
(EUR  ALV 0 %)]]</f>
        <v>0</v>
      </c>
      <c r="W709" s="49" t="str" cm="1">
        <f t="array" ref="W709">IFERROR(_xlfn.IFS(Lääkkeet[[#This Row],[Sitoutunut pääoma 
1.1.-30.6.2025 (EUR)]]&gt;0,"Täytetyt",Lääkkeet[[#This Row],[Sitoutunut pääoma 
1.7.-31.12.2025 (EUR)]]&gt;0,"Täytetyt"),"")</f>
        <v/>
      </c>
      <c r="X709" s="49"/>
      <c r="Y709" s="5">
        <f>Hakulomake!$B$29</f>
        <v>0</v>
      </c>
    </row>
    <row r="710" spans="1:25" x14ac:dyDescent="0.25">
      <c r="A710" s="6" t="s">
        <v>59</v>
      </c>
      <c r="B710" s="5">
        <f>Hakulomake!$B$17</f>
        <v>0</v>
      </c>
      <c r="C710" s="61">
        <v>5</v>
      </c>
      <c r="D710" s="5" t="s">
        <v>1213</v>
      </c>
      <c r="E710" s="60" t="s">
        <v>1368</v>
      </c>
      <c r="F710" s="5" t="s">
        <v>1215</v>
      </c>
      <c r="G710" s="5" t="s">
        <v>1254</v>
      </c>
      <c r="H710" s="5" t="s">
        <v>93</v>
      </c>
      <c r="I710" s="5" t="s">
        <v>133</v>
      </c>
      <c r="J710" s="61">
        <v>20</v>
      </c>
      <c r="N710" s="13"/>
      <c r="O710" s="39">
        <f>MIN(Lääkkeet[[#This Row],[Velvoite 1.1.2025 (pakkauksia)]],Lääkkeet[[#This Row],[Suurimman alitusluvan mukainen velvoite 
1.1.-30.6.2025 (pakkauksia)]],Lääkkeet[[#This Row],[Alin saldo 
1.1.-30.6.2025 (pakkauksia)]])*Lääkkeet[[#This Row],[Kirjanpitoarvo / pakkaus 1.1.2025
(EUR  ALV 0 %)]]</f>
        <v>0</v>
      </c>
      <c r="P710" s="15"/>
      <c r="Q710" s="12"/>
      <c r="R710" s="12"/>
      <c r="S710" s="12"/>
      <c r="T710" s="13"/>
      <c r="U710" s="39">
        <f>MIN(Lääkkeet[[#This Row],[Velvoite 1.7.2025 (pakkauksia)]],Lääkkeet[[#This Row],[Suurimman alitusluvan mukainen velvoite
1.7.-31.12.2025 (pakkauksia)]],Lääkkeet[[#This Row],[Alin saldo 
1.7.-31.12.2025 (pakkauksia)]])*Lääkkeet[[#This Row],[Kirjanpitoarvo / pakkaus 1.7.2025
(EUR  ALV 0 %)]]</f>
        <v>0</v>
      </c>
      <c r="W710" s="49" t="str" cm="1">
        <f t="array" ref="W710">IFERROR(_xlfn.IFS(Lääkkeet[[#This Row],[Sitoutunut pääoma 
1.1.-30.6.2025 (EUR)]]&gt;0,"Täytetyt",Lääkkeet[[#This Row],[Sitoutunut pääoma 
1.7.-31.12.2025 (EUR)]]&gt;0,"Täytetyt"),"")</f>
        <v/>
      </c>
      <c r="X710" s="49"/>
      <c r="Y710" s="5">
        <f>Hakulomake!$B$29</f>
        <v>0</v>
      </c>
    </row>
    <row r="711" spans="1:25" x14ac:dyDescent="0.25">
      <c r="A711" s="6" t="s">
        <v>59</v>
      </c>
      <c r="B711" s="5">
        <f>Hakulomake!$B$17</f>
        <v>0</v>
      </c>
      <c r="C711" s="61">
        <v>5</v>
      </c>
      <c r="D711" s="5" t="s">
        <v>1219</v>
      </c>
      <c r="E711" s="60" t="s">
        <v>1369</v>
      </c>
      <c r="F711" s="5" t="s">
        <v>1221</v>
      </c>
      <c r="G711" s="5" t="s">
        <v>1282</v>
      </c>
      <c r="H711" s="5" t="s">
        <v>244</v>
      </c>
      <c r="I711" s="5" t="s">
        <v>65</v>
      </c>
      <c r="J711" s="61">
        <v>50</v>
      </c>
      <c r="N711" s="13"/>
      <c r="O711" s="39">
        <f>MIN(Lääkkeet[[#This Row],[Velvoite 1.1.2025 (pakkauksia)]],Lääkkeet[[#This Row],[Suurimman alitusluvan mukainen velvoite 
1.1.-30.6.2025 (pakkauksia)]],Lääkkeet[[#This Row],[Alin saldo 
1.1.-30.6.2025 (pakkauksia)]])*Lääkkeet[[#This Row],[Kirjanpitoarvo / pakkaus 1.1.2025
(EUR  ALV 0 %)]]</f>
        <v>0</v>
      </c>
      <c r="P711" s="15"/>
      <c r="Q711" s="12"/>
      <c r="R711" s="12"/>
      <c r="S711" s="12"/>
      <c r="T711" s="13"/>
      <c r="U711" s="39">
        <f>MIN(Lääkkeet[[#This Row],[Velvoite 1.7.2025 (pakkauksia)]],Lääkkeet[[#This Row],[Suurimman alitusluvan mukainen velvoite
1.7.-31.12.2025 (pakkauksia)]],Lääkkeet[[#This Row],[Alin saldo 
1.7.-31.12.2025 (pakkauksia)]])*Lääkkeet[[#This Row],[Kirjanpitoarvo / pakkaus 1.7.2025
(EUR  ALV 0 %)]]</f>
        <v>0</v>
      </c>
      <c r="W711" s="49" t="str" cm="1">
        <f t="array" ref="W711">IFERROR(_xlfn.IFS(Lääkkeet[[#This Row],[Sitoutunut pääoma 
1.1.-30.6.2025 (EUR)]]&gt;0,"Täytetyt",Lääkkeet[[#This Row],[Sitoutunut pääoma 
1.7.-31.12.2025 (EUR)]]&gt;0,"Täytetyt"),"")</f>
        <v/>
      </c>
      <c r="X711" s="49"/>
      <c r="Y711" s="5">
        <f>Hakulomake!$B$29</f>
        <v>0</v>
      </c>
    </row>
    <row r="712" spans="1:25" x14ac:dyDescent="0.25">
      <c r="A712" s="6" t="s">
        <v>59</v>
      </c>
      <c r="B712" s="5">
        <f>Hakulomake!$B$17</f>
        <v>0</v>
      </c>
      <c r="C712" s="61">
        <v>5</v>
      </c>
      <c r="D712" s="5" t="s">
        <v>1219</v>
      </c>
      <c r="E712" s="60" t="s">
        <v>1370</v>
      </c>
      <c r="F712" s="5" t="s">
        <v>1221</v>
      </c>
      <c r="G712" s="5" t="s">
        <v>1225</v>
      </c>
      <c r="H712" s="5" t="s">
        <v>64</v>
      </c>
      <c r="I712" s="5" t="s">
        <v>65</v>
      </c>
      <c r="J712" s="61">
        <v>30</v>
      </c>
      <c r="N712" s="13"/>
      <c r="O712" s="39">
        <f>MIN(Lääkkeet[[#This Row],[Velvoite 1.1.2025 (pakkauksia)]],Lääkkeet[[#This Row],[Suurimman alitusluvan mukainen velvoite 
1.1.-30.6.2025 (pakkauksia)]],Lääkkeet[[#This Row],[Alin saldo 
1.1.-30.6.2025 (pakkauksia)]])*Lääkkeet[[#This Row],[Kirjanpitoarvo / pakkaus 1.1.2025
(EUR  ALV 0 %)]]</f>
        <v>0</v>
      </c>
      <c r="P712" s="15"/>
      <c r="Q712" s="12"/>
      <c r="R712" s="12"/>
      <c r="S712" s="12"/>
      <c r="T712" s="13"/>
      <c r="U712" s="39">
        <f>MIN(Lääkkeet[[#This Row],[Velvoite 1.7.2025 (pakkauksia)]],Lääkkeet[[#This Row],[Suurimman alitusluvan mukainen velvoite
1.7.-31.12.2025 (pakkauksia)]],Lääkkeet[[#This Row],[Alin saldo 
1.7.-31.12.2025 (pakkauksia)]])*Lääkkeet[[#This Row],[Kirjanpitoarvo / pakkaus 1.7.2025
(EUR  ALV 0 %)]]</f>
        <v>0</v>
      </c>
      <c r="W712" s="49" t="str" cm="1">
        <f t="array" ref="W712">IFERROR(_xlfn.IFS(Lääkkeet[[#This Row],[Sitoutunut pääoma 
1.1.-30.6.2025 (EUR)]]&gt;0,"Täytetyt",Lääkkeet[[#This Row],[Sitoutunut pääoma 
1.7.-31.12.2025 (EUR)]]&gt;0,"Täytetyt"),"")</f>
        <v/>
      </c>
      <c r="X712" s="49"/>
      <c r="Y712" s="5">
        <f>Hakulomake!$B$29</f>
        <v>0</v>
      </c>
    </row>
    <row r="713" spans="1:25" x14ac:dyDescent="0.25">
      <c r="A713" s="6" t="s">
        <v>59</v>
      </c>
      <c r="B713" s="5">
        <f>Hakulomake!$B$17</f>
        <v>0</v>
      </c>
      <c r="C713" s="61">
        <v>5</v>
      </c>
      <c r="D713" s="5" t="s">
        <v>1219</v>
      </c>
      <c r="E713" s="60" t="s">
        <v>1371</v>
      </c>
      <c r="F713" s="5" t="s">
        <v>1221</v>
      </c>
      <c r="G713" s="5" t="s">
        <v>1290</v>
      </c>
      <c r="H713" s="5" t="s">
        <v>64</v>
      </c>
      <c r="I713" s="5" t="s">
        <v>65</v>
      </c>
      <c r="J713" s="61">
        <v>20</v>
      </c>
      <c r="N713" s="13"/>
      <c r="O713" s="39">
        <f>MIN(Lääkkeet[[#This Row],[Velvoite 1.1.2025 (pakkauksia)]],Lääkkeet[[#This Row],[Suurimman alitusluvan mukainen velvoite 
1.1.-30.6.2025 (pakkauksia)]],Lääkkeet[[#This Row],[Alin saldo 
1.1.-30.6.2025 (pakkauksia)]])*Lääkkeet[[#This Row],[Kirjanpitoarvo / pakkaus 1.1.2025
(EUR  ALV 0 %)]]</f>
        <v>0</v>
      </c>
      <c r="P713" s="15"/>
      <c r="Q713" s="12"/>
      <c r="R713" s="12"/>
      <c r="S713" s="12"/>
      <c r="T713" s="13"/>
      <c r="U713" s="39">
        <f>MIN(Lääkkeet[[#This Row],[Velvoite 1.7.2025 (pakkauksia)]],Lääkkeet[[#This Row],[Suurimman alitusluvan mukainen velvoite
1.7.-31.12.2025 (pakkauksia)]],Lääkkeet[[#This Row],[Alin saldo 
1.7.-31.12.2025 (pakkauksia)]])*Lääkkeet[[#This Row],[Kirjanpitoarvo / pakkaus 1.7.2025
(EUR  ALV 0 %)]]</f>
        <v>0</v>
      </c>
      <c r="W713" s="49" t="str" cm="1">
        <f t="array" ref="W713">IFERROR(_xlfn.IFS(Lääkkeet[[#This Row],[Sitoutunut pääoma 
1.1.-30.6.2025 (EUR)]]&gt;0,"Täytetyt",Lääkkeet[[#This Row],[Sitoutunut pääoma 
1.7.-31.12.2025 (EUR)]]&gt;0,"Täytetyt"),"")</f>
        <v/>
      </c>
      <c r="X713" s="49"/>
      <c r="Y713" s="5">
        <f>Hakulomake!$B$29</f>
        <v>0</v>
      </c>
    </row>
    <row r="714" spans="1:25" x14ac:dyDescent="0.25">
      <c r="A714" s="6" t="s">
        <v>59</v>
      </c>
      <c r="B714" s="5">
        <f>Hakulomake!$B$17</f>
        <v>0</v>
      </c>
      <c r="C714" s="61">
        <v>5</v>
      </c>
      <c r="D714" s="5" t="s">
        <v>1219</v>
      </c>
      <c r="E714" s="60" t="s">
        <v>1372</v>
      </c>
      <c r="F714" s="5" t="s">
        <v>1221</v>
      </c>
      <c r="G714" s="5" t="s">
        <v>1367</v>
      </c>
      <c r="H714" s="5" t="s">
        <v>64</v>
      </c>
      <c r="I714" s="5" t="s">
        <v>1348</v>
      </c>
      <c r="J714" s="61">
        <v>30</v>
      </c>
      <c r="N714" s="13"/>
      <c r="O714" s="39">
        <f>MIN(Lääkkeet[[#This Row],[Velvoite 1.1.2025 (pakkauksia)]],Lääkkeet[[#This Row],[Suurimman alitusluvan mukainen velvoite 
1.1.-30.6.2025 (pakkauksia)]],Lääkkeet[[#This Row],[Alin saldo 
1.1.-30.6.2025 (pakkauksia)]])*Lääkkeet[[#This Row],[Kirjanpitoarvo / pakkaus 1.1.2025
(EUR  ALV 0 %)]]</f>
        <v>0</v>
      </c>
      <c r="P714" s="15"/>
      <c r="Q714" s="12"/>
      <c r="R714" s="12"/>
      <c r="S714" s="12"/>
      <c r="T714" s="13"/>
      <c r="U714" s="39">
        <f>MIN(Lääkkeet[[#This Row],[Velvoite 1.7.2025 (pakkauksia)]],Lääkkeet[[#This Row],[Suurimman alitusluvan mukainen velvoite
1.7.-31.12.2025 (pakkauksia)]],Lääkkeet[[#This Row],[Alin saldo 
1.7.-31.12.2025 (pakkauksia)]])*Lääkkeet[[#This Row],[Kirjanpitoarvo / pakkaus 1.7.2025
(EUR  ALV 0 %)]]</f>
        <v>0</v>
      </c>
      <c r="W714" s="49" t="str" cm="1">
        <f t="array" ref="W714">IFERROR(_xlfn.IFS(Lääkkeet[[#This Row],[Sitoutunut pääoma 
1.1.-30.6.2025 (EUR)]]&gt;0,"Täytetyt",Lääkkeet[[#This Row],[Sitoutunut pääoma 
1.7.-31.12.2025 (EUR)]]&gt;0,"Täytetyt"),"")</f>
        <v/>
      </c>
      <c r="X714" s="49"/>
      <c r="Y714" s="5">
        <f>Hakulomake!$B$29</f>
        <v>0</v>
      </c>
    </row>
    <row r="715" spans="1:25" x14ac:dyDescent="0.25">
      <c r="A715" s="6" t="s">
        <v>59</v>
      </c>
      <c r="B715" s="5">
        <f>Hakulomake!$B$17</f>
        <v>0</v>
      </c>
      <c r="C715" s="61">
        <v>5</v>
      </c>
      <c r="D715" s="5" t="s">
        <v>1245</v>
      </c>
      <c r="E715" s="60" t="s">
        <v>1373</v>
      </c>
      <c r="F715" s="5" t="s">
        <v>1247</v>
      </c>
      <c r="G715" s="5" t="s">
        <v>1248</v>
      </c>
      <c r="H715" s="5" t="s">
        <v>93</v>
      </c>
      <c r="I715" s="5" t="s">
        <v>1249</v>
      </c>
      <c r="J715" s="61">
        <v>20</v>
      </c>
      <c r="N715" s="13"/>
      <c r="O715" s="39">
        <f>MIN(Lääkkeet[[#This Row],[Velvoite 1.1.2025 (pakkauksia)]],Lääkkeet[[#This Row],[Suurimman alitusluvan mukainen velvoite 
1.1.-30.6.2025 (pakkauksia)]],Lääkkeet[[#This Row],[Alin saldo 
1.1.-30.6.2025 (pakkauksia)]])*Lääkkeet[[#This Row],[Kirjanpitoarvo / pakkaus 1.1.2025
(EUR  ALV 0 %)]]</f>
        <v>0</v>
      </c>
      <c r="P715" s="15"/>
      <c r="Q715" s="12"/>
      <c r="R715" s="12"/>
      <c r="S715" s="12"/>
      <c r="T715" s="13"/>
      <c r="U715" s="39">
        <f>MIN(Lääkkeet[[#This Row],[Velvoite 1.7.2025 (pakkauksia)]],Lääkkeet[[#This Row],[Suurimman alitusluvan mukainen velvoite
1.7.-31.12.2025 (pakkauksia)]],Lääkkeet[[#This Row],[Alin saldo 
1.7.-31.12.2025 (pakkauksia)]])*Lääkkeet[[#This Row],[Kirjanpitoarvo / pakkaus 1.7.2025
(EUR  ALV 0 %)]]</f>
        <v>0</v>
      </c>
      <c r="W715" s="49" t="str" cm="1">
        <f t="array" ref="W715">IFERROR(_xlfn.IFS(Lääkkeet[[#This Row],[Sitoutunut pääoma 
1.1.-30.6.2025 (EUR)]]&gt;0,"Täytetyt",Lääkkeet[[#This Row],[Sitoutunut pääoma 
1.7.-31.12.2025 (EUR)]]&gt;0,"Täytetyt"),"")</f>
        <v/>
      </c>
      <c r="X715" s="49"/>
      <c r="Y715" s="5">
        <f>Hakulomake!$B$29</f>
        <v>0</v>
      </c>
    </row>
    <row r="716" spans="1:25" x14ac:dyDescent="0.25">
      <c r="A716" s="6" t="s">
        <v>59</v>
      </c>
      <c r="B716" s="5">
        <f>Hakulomake!$B$17</f>
        <v>0</v>
      </c>
      <c r="C716" s="61">
        <v>5</v>
      </c>
      <c r="D716" s="5" t="s">
        <v>1206</v>
      </c>
      <c r="E716" s="60" t="s">
        <v>1374</v>
      </c>
      <c r="F716" s="5" t="s">
        <v>1208</v>
      </c>
      <c r="G716" s="5" t="s">
        <v>1375</v>
      </c>
      <c r="H716" s="5" t="s">
        <v>796</v>
      </c>
      <c r="I716" s="5" t="s">
        <v>65</v>
      </c>
      <c r="J716" s="61">
        <v>100</v>
      </c>
      <c r="N716" s="13"/>
      <c r="O716" s="39">
        <f>MIN(Lääkkeet[[#This Row],[Velvoite 1.1.2025 (pakkauksia)]],Lääkkeet[[#This Row],[Suurimman alitusluvan mukainen velvoite 
1.1.-30.6.2025 (pakkauksia)]],Lääkkeet[[#This Row],[Alin saldo 
1.1.-30.6.2025 (pakkauksia)]])*Lääkkeet[[#This Row],[Kirjanpitoarvo / pakkaus 1.1.2025
(EUR  ALV 0 %)]]</f>
        <v>0</v>
      </c>
      <c r="P716" s="15"/>
      <c r="Q716" s="12"/>
      <c r="R716" s="12"/>
      <c r="S716" s="12"/>
      <c r="T716" s="13"/>
      <c r="U716" s="39">
        <f>MIN(Lääkkeet[[#This Row],[Velvoite 1.7.2025 (pakkauksia)]],Lääkkeet[[#This Row],[Suurimman alitusluvan mukainen velvoite
1.7.-31.12.2025 (pakkauksia)]],Lääkkeet[[#This Row],[Alin saldo 
1.7.-31.12.2025 (pakkauksia)]])*Lääkkeet[[#This Row],[Kirjanpitoarvo / pakkaus 1.7.2025
(EUR  ALV 0 %)]]</f>
        <v>0</v>
      </c>
      <c r="W716" s="49" t="str" cm="1">
        <f t="array" ref="W716">IFERROR(_xlfn.IFS(Lääkkeet[[#This Row],[Sitoutunut pääoma 
1.1.-30.6.2025 (EUR)]]&gt;0,"Täytetyt",Lääkkeet[[#This Row],[Sitoutunut pääoma 
1.7.-31.12.2025 (EUR)]]&gt;0,"Täytetyt"),"")</f>
        <v/>
      </c>
      <c r="X716" s="49"/>
      <c r="Y716" s="5">
        <f>Hakulomake!$B$29</f>
        <v>0</v>
      </c>
    </row>
    <row r="717" spans="1:25" x14ac:dyDescent="0.25">
      <c r="A717" s="6" t="s">
        <v>59</v>
      </c>
      <c r="B717" s="5">
        <f>Hakulomake!$B$17</f>
        <v>0</v>
      </c>
      <c r="C717" s="61">
        <v>5</v>
      </c>
      <c r="D717" s="5" t="s">
        <v>1206</v>
      </c>
      <c r="E717" s="60" t="s">
        <v>1376</v>
      </c>
      <c r="F717" s="5" t="s">
        <v>1208</v>
      </c>
      <c r="G717" s="5" t="s">
        <v>1296</v>
      </c>
      <c r="H717" s="5" t="s">
        <v>793</v>
      </c>
      <c r="I717" s="5" t="s">
        <v>171</v>
      </c>
      <c r="J717" s="61">
        <v>98</v>
      </c>
      <c r="N717" s="13"/>
      <c r="O717" s="39">
        <f>MIN(Lääkkeet[[#This Row],[Velvoite 1.1.2025 (pakkauksia)]],Lääkkeet[[#This Row],[Suurimman alitusluvan mukainen velvoite 
1.1.-30.6.2025 (pakkauksia)]],Lääkkeet[[#This Row],[Alin saldo 
1.1.-30.6.2025 (pakkauksia)]])*Lääkkeet[[#This Row],[Kirjanpitoarvo / pakkaus 1.1.2025
(EUR  ALV 0 %)]]</f>
        <v>0</v>
      </c>
      <c r="P717" s="15"/>
      <c r="Q717" s="12"/>
      <c r="R717" s="12"/>
      <c r="S717" s="12"/>
      <c r="T717" s="13"/>
      <c r="U717" s="39">
        <f>MIN(Lääkkeet[[#This Row],[Velvoite 1.7.2025 (pakkauksia)]],Lääkkeet[[#This Row],[Suurimman alitusluvan mukainen velvoite
1.7.-31.12.2025 (pakkauksia)]],Lääkkeet[[#This Row],[Alin saldo 
1.7.-31.12.2025 (pakkauksia)]])*Lääkkeet[[#This Row],[Kirjanpitoarvo / pakkaus 1.7.2025
(EUR  ALV 0 %)]]</f>
        <v>0</v>
      </c>
      <c r="W717" s="49" t="str" cm="1">
        <f t="array" ref="W717">IFERROR(_xlfn.IFS(Lääkkeet[[#This Row],[Sitoutunut pääoma 
1.1.-30.6.2025 (EUR)]]&gt;0,"Täytetyt",Lääkkeet[[#This Row],[Sitoutunut pääoma 
1.7.-31.12.2025 (EUR)]]&gt;0,"Täytetyt"),"")</f>
        <v/>
      </c>
      <c r="X717" s="49"/>
      <c r="Y717" s="5">
        <f>Hakulomake!$B$29</f>
        <v>0</v>
      </c>
    </row>
    <row r="718" spans="1:25" x14ac:dyDescent="0.25">
      <c r="A718" s="6" t="s">
        <v>59</v>
      </c>
      <c r="B718" s="5">
        <f>Hakulomake!$B$17</f>
        <v>0</v>
      </c>
      <c r="C718" s="61">
        <v>5</v>
      </c>
      <c r="D718" s="5" t="s">
        <v>1219</v>
      </c>
      <c r="E718" s="60" t="s">
        <v>1377</v>
      </c>
      <c r="F718" s="5" t="s">
        <v>1221</v>
      </c>
      <c r="G718" s="5" t="s">
        <v>1241</v>
      </c>
      <c r="H718" s="5" t="s">
        <v>64</v>
      </c>
      <c r="I718" s="5" t="s">
        <v>65</v>
      </c>
      <c r="J718" s="61">
        <v>30</v>
      </c>
      <c r="N718" s="13"/>
      <c r="O718" s="39">
        <f>MIN(Lääkkeet[[#This Row],[Velvoite 1.1.2025 (pakkauksia)]],Lääkkeet[[#This Row],[Suurimman alitusluvan mukainen velvoite 
1.1.-30.6.2025 (pakkauksia)]],Lääkkeet[[#This Row],[Alin saldo 
1.1.-30.6.2025 (pakkauksia)]])*Lääkkeet[[#This Row],[Kirjanpitoarvo / pakkaus 1.1.2025
(EUR  ALV 0 %)]]</f>
        <v>0</v>
      </c>
      <c r="P718" s="15"/>
      <c r="Q718" s="12"/>
      <c r="R718" s="12"/>
      <c r="S718" s="12"/>
      <c r="T718" s="13"/>
      <c r="U718" s="39">
        <f>MIN(Lääkkeet[[#This Row],[Velvoite 1.7.2025 (pakkauksia)]],Lääkkeet[[#This Row],[Suurimman alitusluvan mukainen velvoite
1.7.-31.12.2025 (pakkauksia)]],Lääkkeet[[#This Row],[Alin saldo 
1.7.-31.12.2025 (pakkauksia)]])*Lääkkeet[[#This Row],[Kirjanpitoarvo / pakkaus 1.7.2025
(EUR  ALV 0 %)]]</f>
        <v>0</v>
      </c>
      <c r="W718" s="49" t="str" cm="1">
        <f t="array" ref="W718">IFERROR(_xlfn.IFS(Lääkkeet[[#This Row],[Sitoutunut pääoma 
1.1.-30.6.2025 (EUR)]]&gt;0,"Täytetyt",Lääkkeet[[#This Row],[Sitoutunut pääoma 
1.7.-31.12.2025 (EUR)]]&gt;0,"Täytetyt"),"")</f>
        <v/>
      </c>
      <c r="X718" s="49"/>
      <c r="Y718" s="5">
        <f>Hakulomake!$B$29</f>
        <v>0</v>
      </c>
    </row>
    <row r="719" spans="1:25" x14ac:dyDescent="0.25">
      <c r="A719" s="6" t="s">
        <v>59</v>
      </c>
      <c r="B719" s="5">
        <f>Hakulomake!$B$17</f>
        <v>0</v>
      </c>
      <c r="C719" s="61">
        <v>5</v>
      </c>
      <c r="D719" s="5" t="s">
        <v>1213</v>
      </c>
      <c r="E719" s="60" t="s">
        <v>1378</v>
      </c>
      <c r="F719" s="5" t="s">
        <v>1215</v>
      </c>
      <c r="G719" s="5" t="s">
        <v>1310</v>
      </c>
      <c r="H719" s="5" t="s">
        <v>280</v>
      </c>
      <c r="I719" s="5" t="s">
        <v>65</v>
      </c>
      <c r="J719" s="61">
        <v>15</v>
      </c>
      <c r="N719" s="13"/>
      <c r="O719" s="39">
        <f>MIN(Lääkkeet[[#This Row],[Velvoite 1.1.2025 (pakkauksia)]],Lääkkeet[[#This Row],[Suurimman alitusluvan mukainen velvoite 
1.1.-30.6.2025 (pakkauksia)]],Lääkkeet[[#This Row],[Alin saldo 
1.1.-30.6.2025 (pakkauksia)]])*Lääkkeet[[#This Row],[Kirjanpitoarvo / pakkaus 1.1.2025
(EUR  ALV 0 %)]]</f>
        <v>0</v>
      </c>
      <c r="P719" s="15"/>
      <c r="Q719" s="12"/>
      <c r="R719" s="12"/>
      <c r="S719" s="12"/>
      <c r="T719" s="13"/>
      <c r="U719" s="39">
        <f>MIN(Lääkkeet[[#This Row],[Velvoite 1.7.2025 (pakkauksia)]],Lääkkeet[[#This Row],[Suurimman alitusluvan mukainen velvoite
1.7.-31.12.2025 (pakkauksia)]],Lääkkeet[[#This Row],[Alin saldo 
1.7.-31.12.2025 (pakkauksia)]])*Lääkkeet[[#This Row],[Kirjanpitoarvo / pakkaus 1.7.2025
(EUR  ALV 0 %)]]</f>
        <v>0</v>
      </c>
      <c r="W719" s="49" t="str" cm="1">
        <f t="array" ref="W719">IFERROR(_xlfn.IFS(Lääkkeet[[#This Row],[Sitoutunut pääoma 
1.1.-30.6.2025 (EUR)]]&gt;0,"Täytetyt",Lääkkeet[[#This Row],[Sitoutunut pääoma 
1.7.-31.12.2025 (EUR)]]&gt;0,"Täytetyt"),"")</f>
        <v/>
      </c>
      <c r="X719" s="49"/>
      <c r="Y719" s="5">
        <f>Hakulomake!$B$29</f>
        <v>0</v>
      </c>
    </row>
    <row r="720" spans="1:25" x14ac:dyDescent="0.25">
      <c r="A720" s="6" t="s">
        <v>59</v>
      </c>
      <c r="B720" s="5">
        <f>Hakulomake!$B$17</f>
        <v>0</v>
      </c>
      <c r="C720" s="61">
        <v>5</v>
      </c>
      <c r="D720" s="5" t="s">
        <v>1219</v>
      </c>
      <c r="E720" s="60" t="s">
        <v>1379</v>
      </c>
      <c r="F720" s="5" t="s">
        <v>1221</v>
      </c>
      <c r="G720" s="5" t="s">
        <v>1241</v>
      </c>
      <c r="H720" s="5" t="s">
        <v>310</v>
      </c>
      <c r="I720" s="5" t="s">
        <v>65</v>
      </c>
      <c r="J720" s="61">
        <v>30</v>
      </c>
      <c r="N720" s="13"/>
      <c r="O720" s="39">
        <f>MIN(Lääkkeet[[#This Row],[Velvoite 1.1.2025 (pakkauksia)]],Lääkkeet[[#This Row],[Suurimman alitusluvan mukainen velvoite 
1.1.-30.6.2025 (pakkauksia)]],Lääkkeet[[#This Row],[Alin saldo 
1.1.-30.6.2025 (pakkauksia)]])*Lääkkeet[[#This Row],[Kirjanpitoarvo / pakkaus 1.1.2025
(EUR  ALV 0 %)]]</f>
        <v>0</v>
      </c>
      <c r="P720" s="15"/>
      <c r="Q720" s="12"/>
      <c r="R720" s="12"/>
      <c r="S720" s="12"/>
      <c r="T720" s="13"/>
      <c r="U720" s="39">
        <f>MIN(Lääkkeet[[#This Row],[Velvoite 1.7.2025 (pakkauksia)]],Lääkkeet[[#This Row],[Suurimman alitusluvan mukainen velvoite
1.7.-31.12.2025 (pakkauksia)]],Lääkkeet[[#This Row],[Alin saldo 
1.7.-31.12.2025 (pakkauksia)]])*Lääkkeet[[#This Row],[Kirjanpitoarvo / pakkaus 1.7.2025
(EUR  ALV 0 %)]]</f>
        <v>0</v>
      </c>
      <c r="W720" s="49" t="str" cm="1">
        <f t="array" ref="W720">IFERROR(_xlfn.IFS(Lääkkeet[[#This Row],[Sitoutunut pääoma 
1.1.-30.6.2025 (EUR)]]&gt;0,"Täytetyt",Lääkkeet[[#This Row],[Sitoutunut pääoma 
1.7.-31.12.2025 (EUR)]]&gt;0,"Täytetyt"),"")</f>
        <v/>
      </c>
      <c r="X720" s="49"/>
      <c r="Y720" s="5">
        <f>Hakulomake!$B$29</f>
        <v>0</v>
      </c>
    </row>
    <row r="721" spans="1:25" x14ac:dyDescent="0.25">
      <c r="A721" s="6" t="s">
        <v>59</v>
      </c>
      <c r="B721" s="5">
        <f>Hakulomake!$B$17</f>
        <v>0</v>
      </c>
      <c r="C721" s="61">
        <v>5</v>
      </c>
      <c r="D721" s="5" t="s">
        <v>1219</v>
      </c>
      <c r="E721" s="60" t="s">
        <v>1380</v>
      </c>
      <c r="F721" s="5" t="s">
        <v>1221</v>
      </c>
      <c r="G721" s="5" t="s">
        <v>1241</v>
      </c>
      <c r="H721" s="5" t="s">
        <v>310</v>
      </c>
      <c r="I721" s="5" t="s">
        <v>65</v>
      </c>
      <c r="J721" s="61">
        <v>100</v>
      </c>
      <c r="N721" s="13"/>
      <c r="O721" s="39">
        <f>MIN(Lääkkeet[[#This Row],[Velvoite 1.1.2025 (pakkauksia)]],Lääkkeet[[#This Row],[Suurimman alitusluvan mukainen velvoite 
1.1.-30.6.2025 (pakkauksia)]],Lääkkeet[[#This Row],[Alin saldo 
1.1.-30.6.2025 (pakkauksia)]])*Lääkkeet[[#This Row],[Kirjanpitoarvo / pakkaus 1.1.2025
(EUR  ALV 0 %)]]</f>
        <v>0</v>
      </c>
      <c r="P721" s="15"/>
      <c r="Q721" s="12"/>
      <c r="R721" s="12"/>
      <c r="S721" s="12"/>
      <c r="T721" s="13"/>
      <c r="U721" s="39">
        <f>MIN(Lääkkeet[[#This Row],[Velvoite 1.7.2025 (pakkauksia)]],Lääkkeet[[#This Row],[Suurimman alitusluvan mukainen velvoite
1.7.-31.12.2025 (pakkauksia)]],Lääkkeet[[#This Row],[Alin saldo 
1.7.-31.12.2025 (pakkauksia)]])*Lääkkeet[[#This Row],[Kirjanpitoarvo / pakkaus 1.7.2025
(EUR  ALV 0 %)]]</f>
        <v>0</v>
      </c>
      <c r="W721" s="49" t="str" cm="1">
        <f t="array" ref="W721">IFERROR(_xlfn.IFS(Lääkkeet[[#This Row],[Sitoutunut pääoma 
1.1.-30.6.2025 (EUR)]]&gt;0,"Täytetyt",Lääkkeet[[#This Row],[Sitoutunut pääoma 
1.7.-31.12.2025 (EUR)]]&gt;0,"Täytetyt"),"")</f>
        <v/>
      </c>
      <c r="X721" s="49"/>
      <c r="Y721" s="5">
        <f>Hakulomake!$B$29</f>
        <v>0</v>
      </c>
    </row>
    <row r="722" spans="1:25" x14ac:dyDescent="0.25">
      <c r="A722" s="6" t="s">
        <v>59</v>
      </c>
      <c r="B722" s="5">
        <f>Hakulomake!$B$17</f>
        <v>0</v>
      </c>
      <c r="C722" s="61">
        <v>5</v>
      </c>
      <c r="D722" s="5" t="s">
        <v>1213</v>
      </c>
      <c r="E722" s="60" t="s">
        <v>2729</v>
      </c>
      <c r="F722" s="5" t="s">
        <v>1215</v>
      </c>
      <c r="G722" s="5" t="s">
        <v>1381</v>
      </c>
      <c r="H722" s="5" t="s">
        <v>436</v>
      </c>
      <c r="I722" s="5" t="s">
        <v>197</v>
      </c>
      <c r="J722" s="61" t="s">
        <v>480</v>
      </c>
      <c r="N722" s="13"/>
      <c r="O722" s="39">
        <f>MIN(Lääkkeet[[#This Row],[Velvoite 1.1.2025 (pakkauksia)]],Lääkkeet[[#This Row],[Suurimman alitusluvan mukainen velvoite 
1.1.-30.6.2025 (pakkauksia)]],Lääkkeet[[#This Row],[Alin saldo 
1.1.-30.6.2025 (pakkauksia)]])*Lääkkeet[[#This Row],[Kirjanpitoarvo / pakkaus 1.1.2025
(EUR  ALV 0 %)]]</f>
        <v>0</v>
      </c>
      <c r="P722" s="15"/>
      <c r="Q722" s="12"/>
      <c r="R722" s="12"/>
      <c r="S722" s="12"/>
      <c r="T722" s="13"/>
      <c r="U722" s="39">
        <f>MIN(Lääkkeet[[#This Row],[Velvoite 1.7.2025 (pakkauksia)]],Lääkkeet[[#This Row],[Suurimman alitusluvan mukainen velvoite
1.7.-31.12.2025 (pakkauksia)]],Lääkkeet[[#This Row],[Alin saldo 
1.7.-31.12.2025 (pakkauksia)]])*Lääkkeet[[#This Row],[Kirjanpitoarvo / pakkaus 1.7.2025
(EUR  ALV 0 %)]]</f>
        <v>0</v>
      </c>
      <c r="W722" s="49" t="str" cm="1">
        <f t="array" ref="W722">IFERROR(_xlfn.IFS(Lääkkeet[[#This Row],[Sitoutunut pääoma 
1.1.-30.6.2025 (EUR)]]&gt;0,"Täytetyt",Lääkkeet[[#This Row],[Sitoutunut pääoma 
1.7.-31.12.2025 (EUR)]]&gt;0,"Täytetyt"),"")</f>
        <v/>
      </c>
      <c r="X722" s="49"/>
      <c r="Y722" s="5">
        <f>Hakulomake!$B$29</f>
        <v>0</v>
      </c>
    </row>
    <row r="723" spans="1:25" x14ac:dyDescent="0.25">
      <c r="A723" s="6" t="s">
        <v>59</v>
      </c>
      <c r="B723" s="5">
        <f>Hakulomake!$B$17</f>
        <v>0</v>
      </c>
      <c r="C723" s="61">
        <v>5</v>
      </c>
      <c r="D723" s="5" t="s">
        <v>1206</v>
      </c>
      <c r="E723" s="60" t="s">
        <v>1382</v>
      </c>
      <c r="F723" s="5" t="s">
        <v>1208</v>
      </c>
      <c r="G723" s="5" t="s">
        <v>1383</v>
      </c>
      <c r="H723" s="5" t="s">
        <v>898</v>
      </c>
      <c r="I723" s="5" t="s">
        <v>806</v>
      </c>
      <c r="J723" s="61">
        <v>98</v>
      </c>
      <c r="N723" s="13"/>
      <c r="O723" s="39">
        <f>MIN(Lääkkeet[[#This Row],[Velvoite 1.1.2025 (pakkauksia)]],Lääkkeet[[#This Row],[Suurimman alitusluvan mukainen velvoite 
1.1.-30.6.2025 (pakkauksia)]],Lääkkeet[[#This Row],[Alin saldo 
1.1.-30.6.2025 (pakkauksia)]])*Lääkkeet[[#This Row],[Kirjanpitoarvo / pakkaus 1.1.2025
(EUR  ALV 0 %)]]</f>
        <v>0</v>
      </c>
      <c r="P723" s="15"/>
      <c r="Q723" s="12"/>
      <c r="R723" s="12"/>
      <c r="S723" s="12"/>
      <c r="T723" s="13"/>
      <c r="U723" s="39">
        <f>MIN(Lääkkeet[[#This Row],[Velvoite 1.7.2025 (pakkauksia)]],Lääkkeet[[#This Row],[Suurimman alitusluvan mukainen velvoite
1.7.-31.12.2025 (pakkauksia)]],Lääkkeet[[#This Row],[Alin saldo 
1.7.-31.12.2025 (pakkauksia)]])*Lääkkeet[[#This Row],[Kirjanpitoarvo / pakkaus 1.7.2025
(EUR  ALV 0 %)]]</f>
        <v>0</v>
      </c>
      <c r="W723" s="49" t="str" cm="1">
        <f t="array" ref="W723">IFERROR(_xlfn.IFS(Lääkkeet[[#This Row],[Sitoutunut pääoma 
1.1.-30.6.2025 (EUR)]]&gt;0,"Täytetyt",Lääkkeet[[#This Row],[Sitoutunut pääoma 
1.7.-31.12.2025 (EUR)]]&gt;0,"Täytetyt"),"")</f>
        <v/>
      </c>
      <c r="X723" s="49"/>
      <c r="Y723" s="5">
        <f>Hakulomake!$B$29</f>
        <v>0</v>
      </c>
    </row>
    <row r="724" spans="1:25" x14ac:dyDescent="0.25">
      <c r="A724" s="6" t="s">
        <v>59</v>
      </c>
      <c r="B724" s="5">
        <f>Hakulomake!$B$17</f>
        <v>0</v>
      </c>
      <c r="C724" s="61">
        <v>5</v>
      </c>
      <c r="D724" s="5" t="s">
        <v>1213</v>
      </c>
      <c r="E724" s="60" t="s">
        <v>1384</v>
      </c>
      <c r="F724" s="5" t="s">
        <v>1215</v>
      </c>
      <c r="G724" s="5" t="s">
        <v>1310</v>
      </c>
      <c r="H724" s="5" t="s">
        <v>280</v>
      </c>
      <c r="I724" s="5" t="s">
        <v>65</v>
      </c>
      <c r="J724" s="61">
        <v>30</v>
      </c>
      <c r="N724" s="13"/>
      <c r="O724" s="39">
        <f>MIN(Lääkkeet[[#This Row],[Velvoite 1.1.2025 (pakkauksia)]],Lääkkeet[[#This Row],[Suurimman alitusluvan mukainen velvoite 
1.1.-30.6.2025 (pakkauksia)]],Lääkkeet[[#This Row],[Alin saldo 
1.1.-30.6.2025 (pakkauksia)]])*Lääkkeet[[#This Row],[Kirjanpitoarvo / pakkaus 1.1.2025
(EUR  ALV 0 %)]]</f>
        <v>0</v>
      </c>
      <c r="P724" s="15"/>
      <c r="Q724" s="12"/>
      <c r="R724" s="12"/>
      <c r="S724" s="12"/>
      <c r="T724" s="13"/>
      <c r="U724" s="39">
        <f>MIN(Lääkkeet[[#This Row],[Velvoite 1.7.2025 (pakkauksia)]],Lääkkeet[[#This Row],[Suurimman alitusluvan mukainen velvoite
1.7.-31.12.2025 (pakkauksia)]],Lääkkeet[[#This Row],[Alin saldo 
1.7.-31.12.2025 (pakkauksia)]])*Lääkkeet[[#This Row],[Kirjanpitoarvo / pakkaus 1.7.2025
(EUR  ALV 0 %)]]</f>
        <v>0</v>
      </c>
      <c r="W724" s="49" t="str" cm="1">
        <f t="array" ref="W724">IFERROR(_xlfn.IFS(Lääkkeet[[#This Row],[Sitoutunut pääoma 
1.1.-30.6.2025 (EUR)]]&gt;0,"Täytetyt",Lääkkeet[[#This Row],[Sitoutunut pääoma 
1.7.-31.12.2025 (EUR)]]&gt;0,"Täytetyt"),"")</f>
        <v/>
      </c>
      <c r="X724" s="49"/>
      <c r="Y724" s="5">
        <f>Hakulomake!$B$29</f>
        <v>0</v>
      </c>
    </row>
    <row r="725" spans="1:25" x14ac:dyDescent="0.25">
      <c r="A725" s="6" t="s">
        <v>59</v>
      </c>
      <c r="B725" s="5">
        <f>Hakulomake!$B$17</f>
        <v>0</v>
      </c>
      <c r="C725" s="61">
        <v>5</v>
      </c>
      <c r="D725" s="5" t="s">
        <v>1213</v>
      </c>
      <c r="E725" s="60" t="s">
        <v>1385</v>
      </c>
      <c r="F725" s="5" t="s">
        <v>1215</v>
      </c>
      <c r="G725" s="5" t="s">
        <v>1310</v>
      </c>
      <c r="H725" s="5" t="s">
        <v>280</v>
      </c>
      <c r="I725" s="5" t="s">
        <v>65</v>
      </c>
      <c r="J725" s="61">
        <v>100</v>
      </c>
      <c r="N725" s="13"/>
      <c r="O725" s="39">
        <f>MIN(Lääkkeet[[#This Row],[Velvoite 1.1.2025 (pakkauksia)]],Lääkkeet[[#This Row],[Suurimman alitusluvan mukainen velvoite 
1.1.-30.6.2025 (pakkauksia)]],Lääkkeet[[#This Row],[Alin saldo 
1.1.-30.6.2025 (pakkauksia)]])*Lääkkeet[[#This Row],[Kirjanpitoarvo / pakkaus 1.1.2025
(EUR  ALV 0 %)]]</f>
        <v>0</v>
      </c>
      <c r="P725" s="15"/>
      <c r="Q725" s="12"/>
      <c r="R725" s="12"/>
      <c r="S725" s="12"/>
      <c r="T725" s="13"/>
      <c r="U725" s="39">
        <f>MIN(Lääkkeet[[#This Row],[Velvoite 1.7.2025 (pakkauksia)]],Lääkkeet[[#This Row],[Suurimman alitusluvan mukainen velvoite
1.7.-31.12.2025 (pakkauksia)]],Lääkkeet[[#This Row],[Alin saldo 
1.7.-31.12.2025 (pakkauksia)]])*Lääkkeet[[#This Row],[Kirjanpitoarvo / pakkaus 1.7.2025
(EUR  ALV 0 %)]]</f>
        <v>0</v>
      </c>
      <c r="W725" s="49" t="str" cm="1">
        <f t="array" ref="W725">IFERROR(_xlfn.IFS(Lääkkeet[[#This Row],[Sitoutunut pääoma 
1.1.-30.6.2025 (EUR)]]&gt;0,"Täytetyt",Lääkkeet[[#This Row],[Sitoutunut pääoma 
1.7.-31.12.2025 (EUR)]]&gt;0,"Täytetyt"),"")</f>
        <v/>
      </c>
      <c r="X725" s="49"/>
      <c r="Y725" s="5">
        <f>Hakulomake!$B$29</f>
        <v>0</v>
      </c>
    </row>
    <row r="726" spans="1:25" x14ac:dyDescent="0.25">
      <c r="A726" s="6" t="s">
        <v>59</v>
      </c>
      <c r="B726" s="5">
        <f>Hakulomake!$B$17</f>
        <v>0</v>
      </c>
      <c r="C726" s="61">
        <v>5</v>
      </c>
      <c r="D726" s="5" t="s">
        <v>1219</v>
      </c>
      <c r="E726" s="60" t="s">
        <v>1386</v>
      </c>
      <c r="F726" s="5" t="s">
        <v>1221</v>
      </c>
      <c r="G726" s="5" t="s">
        <v>1222</v>
      </c>
      <c r="H726" s="5" t="s">
        <v>64</v>
      </c>
      <c r="I726" s="5" t="s">
        <v>65</v>
      </c>
      <c r="J726" s="61">
        <v>10</v>
      </c>
      <c r="N726" s="13"/>
      <c r="O726" s="39">
        <f>MIN(Lääkkeet[[#This Row],[Velvoite 1.1.2025 (pakkauksia)]],Lääkkeet[[#This Row],[Suurimman alitusluvan mukainen velvoite 
1.1.-30.6.2025 (pakkauksia)]],Lääkkeet[[#This Row],[Alin saldo 
1.1.-30.6.2025 (pakkauksia)]])*Lääkkeet[[#This Row],[Kirjanpitoarvo / pakkaus 1.1.2025
(EUR  ALV 0 %)]]</f>
        <v>0</v>
      </c>
      <c r="P726" s="15"/>
      <c r="Q726" s="12"/>
      <c r="R726" s="12"/>
      <c r="S726" s="12"/>
      <c r="T726" s="13"/>
      <c r="U726" s="39">
        <f>MIN(Lääkkeet[[#This Row],[Velvoite 1.7.2025 (pakkauksia)]],Lääkkeet[[#This Row],[Suurimman alitusluvan mukainen velvoite
1.7.-31.12.2025 (pakkauksia)]],Lääkkeet[[#This Row],[Alin saldo 
1.7.-31.12.2025 (pakkauksia)]])*Lääkkeet[[#This Row],[Kirjanpitoarvo / pakkaus 1.7.2025
(EUR  ALV 0 %)]]</f>
        <v>0</v>
      </c>
      <c r="W726" s="49" t="str" cm="1">
        <f t="array" ref="W726">IFERROR(_xlfn.IFS(Lääkkeet[[#This Row],[Sitoutunut pääoma 
1.1.-30.6.2025 (EUR)]]&gt;0,"Täytetyt",Lääkkeet[[#This Row],[Sitoutunut pääoma 
1.7.-31.12.2025 (EUR)]]&gt;0,"Täytetyt"),"")</f>
        <v/>
      </c>
      <c r="X726" s="49"/>
      <c r="Y726" s="5">
        <f>Hakulomake!$B$29</f>
        <v>0</v>
      </c>
    </row>
    <row r="727" spans="1:25" x14ac:dyDescent="0.25">
      <c r="A727" s="6" t="s">
        <v>59</v>
      </c>
      <c r="B727" s="5">
        <f>Hakulomake!$B$17</f>
        <v>0</v>
      </c>
      <c r="C727" s="61">
        <v>5</v>
      </c>
      <c r="D727" s="5" t="s">
        <v>1219</v>
      </c>
      <c r="E727" s="60" t="s">
        <v>1387</v>
      </c>
      <c r="F727" s="5" t="s">
        <v>1221</v>
      </c>
      <c r="G727" s="5" t="s">
        <v>1222</v>
      </c>
      <c r="H727" s="5" t="s">
        <v>64</v>
      </c>
      <c r="I727" s="5" t="s">
        <v>65</v>
      </c>
      <c r="J727" s="61">
        <v>30</v>
      </c>
      <c r="N727" s="13"/>
      <c r="O727" s="39">
        <f>MIN(Lääkkeet[[#This Row],[Velvoite 1.1.2025 (pakkauksia)]],Lääkkeet[[#This Row],[Suurimman alitusluvan mukainen velvoite 
1.1.-30.6.2025 (pakkauksia)]],Lääkkeet[[#This Row],[Alin saldo 
1.1.-30.6.2025 (pakkauksia)]])*Lääkkeet[[#This Row],[Kirjanpitoarvo / pakkaus 1.1.2025
(EUR  ALV 0 %)]]</f>
        <v>0</v>
      </c>
      <c r="P727" s="15"/>
      <c r="Q727" s="12"/>
      <c r="R727" s="12"/>
      <c r="S727" s="12"/>
      <c r="T727" s="13"/>
      <c r="U727" s="39">
        <f>MIN(Lääkkeet[[#This Row],[Velvoite 1.7.2025 (pakkauksia)]],Lääkkeet[[#This Row],[Suurimman alitusluvan mukainen velvoite
1.7.-31.12.2025 (pakkauksia)]],Lääkkeet[[#This Row],[Alin saldo 
1.7.-31.12.2025 (pakkauksia)]])*Lääkkeet[[#This Row],[Kirjanpitoarvo / pakkaus 1.7.2025
(EUR  ALV 0 %)]]</f>
        <v>0</v>
      </c>
      <c r="W727" s="49" t="str" cm="1">
        <f t="array" ref="W727">IFERROR(_xlfn.IFS(Lääkkeet[[#This Row],[Sitoutunut pääoma 
1.1.-30.6.2025 (EUR)]]&gt;0,"Täytetyt",Lääkkeet[[#This Row],[Sitoutunut pääoma 
1.7.-31.12.2025 (EUR)]]&gt;0,"Täytetyt"),"")</f>
        <v/>
      </c>
      <c r="X727" s="49"/>
      <c r="Y727" s="5">
        <f>Hakulomake!$B$29</f>
        <v>0</v>
      </c>
    </row>
    <row r="728" spans="1:25" x14ac:dyDescent="0.25">
      <c r="A728" s="6" t="s">
        <v>59</v>
      </c>
      <c r="B728" s="5">
        <f>Hakulomake!$B$17</f>
        <v>0</v>
      </c>
      <c r="C728" s="61">
        <v>5</v>
      </c>
      <c r="D728" s="5" t="s">
        <v>1219</v>
      </c>
      <c r="E728" s="60" t="s">
        <v>1388</v>
      </c>
      <c r="F728" s="5" t="s">
        <v>1221</v>
      </c>
      <c r="G728" s="5" t="s">
        <v>1222</v>
      </c>
      <c r="H728" s="5" t="s">
        <v>64</v>
      </c>
      <c r="I728" s="5" t="s">
        <v>65</v>
      </c>
      <c r="J728" s="61">
        <v>100</v>
      </c>
      <c r="N728" s="13"/>
      <c r="O728" s="39">
        <f>MIN(Lääkkeet[[#This Row],[Velvoite 1.1.2025 (pakkauksia)]],Lääkkeet[[#This Row],[Suurimman alitusluvan mukainen velvoite 
1.1.-30.6.2025 (pakkauksia)]],Lääkkeet[[#This Row],[Alin saldo 
1.1.-30.6.2025 (pakkauksia)]])*Lääkkeet[[#This Row],[Kirjanpitoarvo / pakkaus 1.1.2025
(EUR  ALV 0 %)]]</f>
        <v>0</v>
      </c>
      <c r="P728" s="15"/>
      <c r="Q728" s="12"/>
      <c r="R728" s="12"/>
      <c r="S728" s="12"/>
      <c r="T728" s="13"/>
      <c r="U728" s="39">
        <f>MIN(Lääkkeet[[#This Row],[Velvoite 1.7.2025 (pakkauksia)]],Lääkkeet[[#This Row],[Suurimman alitusluvan mukainen velvoite
1.7.-31.12.2025 (pakkauksia)]],Lääkkeet[[#This Row],[Alin saldo 
1.7.-31.12.2025 (pakkauksia)]])*Lääkkeet[[#This Row],[Kirjanpitoarvo / pakkaus 1.7.2025
(EUR  ALV 0 %)]]</f>
        <v>0</v>
      </c>
      <c r="W728" s="49" t="str" cm="1">
        <f t="array" ref="W728">IFERROR(_xlfn.IFS(Lääkkeet[[#This Row],[Sitoutunut pääoma 
1.1.-30.6.2025 (EUR)]]&gt;0,"Täytetyt",Lääkkeet[[#This Row],[Sitoutunut pääoma 
1.7.-31.12.2025 (EUR)]]&gt;0,"Täytetyt"),"")</f>
        <v/>
      </c>
      <c r="X728" s="49"/>
      <c r="Y728" s="5">
        <f>Hakulomake!$B$29</f>
        <v>0</v>
      </c>
    </row>
    <row r="729" spans="1:25" x14ac:dyDescent="0.25">
      <c r="A729" s="6" t="s">
        <v>59</v>
      </c>
      <c r="B729" s="5">
        <f>Hakulomake!$B$17</f>
        <v>0</v>
      </c>
      <c r="C729" s="61">
        <v>5</v>
      </c>
      <c r="D729" s="5" t="s">
        <v>1206</v>
      </c>
      <c r="E729" s="60" t="s">
        <v>1389</v>
      </c>
      <c r="F729" s="5" t="s">
        <v>1208</v>
      </c>
      <c r="G729" s="5" t="s">
        <v>1280</v>
      </c>
      <c r="H729" s="5" t="s">
        <v>787</v>
      </c>
      <c r="I729" s="5" t="s">
        <v>1210</v>
      </c>
      <c r="J729" s="61" t="s">
        <v>585</v>
      </c>
      <c r="N729" s="13"/>
      <c r="O729" s="39">
        <f>MIN(Lääkkeet[[#This Row],[Velvoite 1.1.2025 (pakkauksia)]],Lääkkeet[[#This Row],[Suurimman alitusluvan mukainen velvoite 
1.1.-30.6.2025 (pakkauksia)]],Lääkkeet[[#This Row],[Alin saldo 
1.1.-30.6.2025 (pakkauksia)]])*Lääkkeet[[#This Row],[Kirjanpitoarvo / pakkaus 1.1.2025
(EUR  ALV 0 %)]]</f>
        <v>0</v>
      </c>
      <c r="P729" s="15"/>
      <c r="Q729" s="12"/>
      <c r="R729" s="12"/>
      <c r="S729" s="12"/>
      <c r="T729" s="13"/>
      <c r="U729" s="39">
        <f>MIN(Lääkkeet[[#This Row],[Velvoite 1.7.2025 (pakkauksia)]],Lääkkeet[[#This Row],[Suurimman alitusluvan mukainen velvoite
1.7.-31.12.2025 (pakkauksia)]],Lääkkeet[[#This Row],[Alin saldo 
1.7.-31.12.2025 (pakkauksia)]])*Lääkkeet[[#This Row],[Kirjanpitoarvo / pakkaus 1.7.2025
(EUR  ALV 0 %)]]</f>
        <v>0</v>
      </c>
      <c r="W729" s="49" t="str" cm="1">
        <f t="array" ref="W729">IFERROR(_xlfn.IFS(Lääkkeet[[#This Row],[Sitoutunut pääoma 
1.1.-30.6.2025 (EUR)]]&gt;0,"Täytetyt",Lääkkeet[[#This Row],[Sitoutunut pääoma 
1.7.-31.12.2025 (EUR)]]&gt;0,"Täytetyt"),"")</f>
        <v/>
      </c>
      <c r="X729" s="49"/>
      <c r="Y729" s="5">
        <f>Hakulomake!$B$29</f>
        <v>0</v>
      </c>
    </row>
    <row r="730" spans="1:25" x14ac:dyDescent="0.25">
      <c r="A730" s="6" t="s">
        <v>59</v>
      </c>
      <c r="B730" s="5">
        <f>Hakulomake!$B$17</f>
        <v>0</v>
      </c>
      <c r="C730" s="61">
        <v>5</v>
      </c>
      <c r="D730" s="5" t="s">
        <v>1213</v>
      </c>
      <c r="E730" s="60" t="s">
        <v>2730</v>
      </c>
      <c r="F730" s="5" t="s">
        <v>1215</v>
      </c>
      <c r="G730" s="5" t="s">
        <v>1277</v>
      </c>
      <c r="H730" s="5" t="s">
        <v>93</v>
      </c>
      <c r="I730" s="5" t="s">
        <v>1278</v>
      </c>
      <c r="J730" s="61">
        <v>24</v>
      </c>
      <c r="N730" s="13"/>
      <c r="O730" s="39">
        <f>MIN(Lääkkeet[[#This Row],[Velvoite 1.1.2025 (pakkauksia)]],Lääkkeet[[#This Row],[Suurimman alitusluvan mukainen velvoite 
1.1.-30.6.2025 (pakkauksia)]],Lääkkeet[[#This Row],[Alin saldo 
1.1.-30.6.2025 (pakkauksia)]])*Lääkkeet[[#This Row],[Kirjanpitoarvo / pakkaus 1.1.2025
(EUR  ALV 0 %)]]</f>
        <v>0</v>
      </c>
      <c r="P730" s="15"/>
      <c r="Q730" s="12"/>
      <c r="R730" s="12"/>
      <c r="S730" s="12"/>
      <c r="T730" s="13"/>
      <c r="U730" s="39">
        <f>MIN(Lääkkeet[[#This Row],[Velvoite 1.7.2025 (pakkauksia)]],Lääkkeet[[#This Row],[Suurimman alitusluvan mukainen velvoite
1.7.-31.12.2025 (pakkauksia)]],Lääkkeet[[#This Row],[Alin saldo 
1.7.-31.12.2025 (pakkauksia)]])*Lääkkeet[[#This Row],[Kirjanpitoarvo / pakkaus 1.7.2025
(EUR  ALV 0 %)]]</f>
        <v>0</v>
      </c>
      <c r="W730" s="49" t="str" cm="1">
        <f t="array" ref="W730">IFERROR(_xlfn.IFS(Lääkkeet[[#This Row],[Sitoutunut pääoma 
1.1.-30.6.2025 (EUR)]]&gt;0,"Täytetyt",Lääkkeet[[#This Row],[Sitoutunut pääoma 
1.7.-31.12.2025 (EUR)]]&gt;0,"Täytetyt"),"")</f>
        <v/>
      </c>
      <c r="X730" s="49"/>
      <c r="Y730" s="5">
        <f>Hakulomake!$B$29</f>
        <v>0</v>
      </c>
    </row>
    <row r="731" spans="1:25" x14ac:dyDescent="0.25">
      <c r="A731" s="6" t="s">
        <v>59</v>
      </c>
      <c r="B731" s="5">
        <f>Hakulomake!$B$17</f>
        <v>0</v>
      </c>
      <c r="C731" s="61">
        <v>5</v>
      </c>
      <c r="D731" s="5" t="s">
        <v>1213</v>
      </c>
      <c r="E731" s="60" t="s">
        <v>1390</v>
      </c>
      <c r="F731" s="5" t="s">
        <v>1215</v>
      </c>
      <c r="G731" s="5" t="s">
        <v>1391</v>
      </c>
      <c r="H731" s="5" t="s">
        <v>215</v>
      </c>
      <c r="I731" s="5" t="s">
        <v>1354</v>
      </c>
      <c r="J731" s="61">
        <v>10</v>
      </c>
      <c r="N731" s="13"/>
      <c r="O731" s="39">
        <f>MIN(Lääkkeet[[#This Row],[Velvoite 1.1.2025 (pakkauksia)]],Lääkkeet[[#This Row],[Suurimman alitusluvan mukainen velvoite 
1.1.-30.6.2025 (pakkauksia)]],Lääkkeet[[#This Row],[Alin saldo 
1.1.-30.6.2025 (pakkauksia)]])*Lääkkeet[[#This Row],[Kirjanpitoarvo / pakkaus 1.1.2025
(EUR  ALV 0 %)]]</f>
        <v>0</v>
      </c>
      <c r="P731" s="15"/>
      <c r="Q731" s="12"/>
      <c r="R731" s="12"/>
      <c r="S731" s="12"/>
      <c r="T731" s="13"/>
      <c r="U731" s="39">
        <f>MIN(Lääkkeet[[#This Row],[Velvoite 1.7.2025 (pakkauksia)]],Lääkkeet[[#This Row],[Suurimman alitusluvan mukainen velvoite
1.7.-31.12.2025 (pakkauksia)]],Lääkkeet[[#This Row],[Alin saldo 
1.7.-31.12.2025 (pakkauksia)]])*Lääkkeet[[#This Row],[Kirjanpitoarvo / pakkaus 1.7.2025
(EUR  ALV 0 %)]]</f>
        <v>0</v>
      </c>
      <c r="W731" s="49" t="str" cm="1">
        <f t="array" ref="W731">IFERROR(_xlfn.IFS(Lääkkeet[[#This Row],[Sitoutunut pääoma 
1.1.-30.6.2025 (EUR)]]&gt;0,"Täytetyt",Lääkkeet[[#This Row],[Sitoutunut pääoma 
1.7.-31.12.2025 (EUR)]]&gt;0,"Täytetyt"),"")</f>
        <v/>
      </c>
      <c r="X731" s="49"/>
      <c r="Y731" s="5">
        <f>Hakulomake!$B$29</f>
        <v>0</v>
      </c>
    </row>
    <row r="732" spans="1:25" x14ac:dyDescent="0.25">
      <c r="A732" s="6" t="s">
        <v>59</v>
      </c>
      <c r="B732" s="5">
        <f>Hakulomake!$B$17</f>
        <v>0</v>
      </c>
      <c r="C732" s="61">
        <v>5</v>
      </c>
      <c r="D732" s="5" t="s">
        <v>1206</v>
      </c>
      <c r="E732" s="60" t="s">
        <v>1392</v>
      </c>
      <c r="F732" s="5" t="s">
        <v>1208</v>
      </c>
      <c r="G732" s="5" t="s">
        <v>1296</v>
      </c>
      <c r="H732" s="5" t="s">
        <v>836</v>
      </c>
      <c r="I732" s="5" t="s">
        <v>171</v>
      </c>
      <c r="J732" s="61">
        <v>28</v>
      </c>
      <c r="N732" s="13"/>
      <c r="O732" s="39">
        <f>MIN(Lääkkeet[[#This Row],[Velvoite 1.1.2025 (pakkauksia)]],Lääkkeet[[#This Row],[Suurimman alitusluvan mukainen velvoite 
1.1.-30.6.2025 (pakkauksia)]],Lääkkeet[[#This Row],[Alin saldo 
1.1.-30.6.2025 (pakkauksia)]])*Lääkkeet[[#This Row],[Kirjanpitoarvo / pakkaus 1.1.2025
(EUR  ALV 0 %)]]</f>
        <v>0</v>
      </c>
      <c r="P732" s="15"/>
      <c r="Q732" s="12"/>
      <c r="R732" s="12"/>
      <c r="S732" s="12"/>
      <c r="T732" s="13"/>
      <c r="U732" s="39">
        <f>MIN(Lääkkeet[[#This Row],[Velvoite 1.7.2025 (pakkauksia)]],Lääkkeet[[#This Row],[Suurimman alitusluvan mukainen velvoite
1.7.-31.12.2025 (pakkauksia)]],Lääkkeet[[#This Row],[Alin saldo 
1.7.-31.12.2025 (pakkauksia)]])*Lääkkeet[[#This Row],[Kirjanpitoarvo / pakkaus 1.7.2025
(EUR  ALV 0 %)]]</f>
        <v>0</v>
      </c>
      <c r="W732" s="49" t="str" cm="1">
        <f t="array" ref="W732">IFERROR(_xlfn.IFS(Lääkkeet[[#This Row],[Sitoutunut pääoma 
1.1.-30.6.2025 (EUR)]]&gt;0,"Täytetyt",Lääkkeet[[#This Row],[Sitoutunut pääoma 
1.7.-31.12.2025 (EUR)]]&gt;0,"Täytetyt"),"")</f>
        <v/>
      </c>
      <c r="X732" s="49"/>
      <c r="Y732" s="5">
        <f>Hakulomake!$B$29</f>
        <v>0</v>
      </c>
    </row>
    <row r="733" spans="1:25" x14ac:dyDescent="0.25">
      <c r="A733" s="6" t="s">
        <v>59</v>
      </c>
      <c r="B733" s="5">
        <f>Hakulomake!$B$17</f>
        <v>0</v>
      </c>
      <c r="C733" s="61">
        <v>5</v>
      </c>
      <c r="D733" s="5" t="s">
        <v>1245</v>
      </c>
      <c r="E733" s="60" t="s">
        <v>1393</v>
      </c>
      <c r="F733" s="5" t="s">
        <v>1247</v>
      </c>
      <c r="G733" s="5" t="s">
        <v>1288</v>
      </c>
      <c r="H733" s="5" t="s">
        <v>93</v>
      </c>
      <c r="I733" s="5" t="s">
        <v>133</v>
      </c>
      <c r="J733" s="61">
        <v>50</v>
      </c>
      <c r="N733" s="13"/>
      <c r="O733" s="39">
        <f>MIN(Lääkkeet[[#This Row],[Velvoite 1.1.2025 (pakkauksia)]],Lääkkeet[[#This Row],[Suurimman alitusluvan mukainen velvoite 
1.1.-30.6.2025 (pakkauksia)]],Lääkkeet[[#This Row],[Alin saldo 
1.1.-30.6.2025 (pakkauksia)]])*Lääkkeet[[#This Row],[Kirjanpitoarvo / pakkaus 1.1.2025
(EUR  ALV 0 %)]]</f>
        <v>0</v>
      </c>
      <c r="P733" s="15"/>
      <c r="Q733" s="12"/>
      <c r="R733" s="12"/>
      <c r="S733" s="12"/>
      <c r="T733" s="13"/>
      <c r="U733" s="39">
        <f>MIN(Lääkkeet[[#This Row],[Velvoite 1.7.2025 (pakkauksia)]],Lääkkeet[[#This Row],[Suurimman alitusluvan mukainen velvoite
1.7.-31.12.2025 (pakkauksia)]],Lääkkeet[[#This Row],[Alin saldo 
1.7.-31.12.2025 (pakkauksia)]])*Lääkkeet[[#This Row],[Kirjanpitoarvo / pakkaus 1.7.2025
(EUR  ALV 0 %)]]</f>
        <v>0</v>
      </c>
      <c r="W733" s="49" t="str" cm="1">
        <f t="array" ref="W733">IFERROR(_xlfn.IFS(Lääkkeet[[#This Row],[Sitoutunut pääoma 
1.1.-30.6.2025 (EUR)]]&gt;0,"Täytetyt",Lääkkeet[[#This Row],[Sitoutunut pääoma 
1.7.-31.12.2025 (EUR)]]&gt;0,"Täytetyt"),"")</f>
        <v/>
      </c>
      <c r="X733" s="49"/>
      <c r="Y733" s="5">
        <f>Hakulomake!$B$29</f>
        <v>0</v>
      </c>
    </row>
    <row r="734" spans="1:25" x14ac:dyDescent="0.25">
      <c r="A734" s="6" t="s">
        <v>59</v>
      </c>
      <c r="B734" s="5">
        <f>Hakulomake!$B$17</f>
        <v>0</v>
      </c>
      <c r="C734" s="61">
        <v>5</v>
      </c>
      <c r="D734" s="5" t="s">
        <v>1245</v>
      </c>
      <c r="E734" s="60" t="s">
        <v>1394</v>
      </c>
      <c r="F734" s="5" t="s">
        <v>1247</v>
      </c>
      <c r="G734" s="5" t="s">
        <v>1288</v>
      </c>
      <c r="H734" s="5" t="s">
        <v>93</v>
      </c>
      <c r="I734" s="5" t="s">
        <v>133</v>
      </c>
      <c r="J734" s="61">
        <v>20</v>
      </c>
      <c r="N734" s="13"/>
      <c r="O734" s="39">
        <f>MIN(Lääkkeet[[#This Row],[Velvoite 1.1.2025 (pakkauksia)]],Lääkkeet[[#This Row],[Suurimman alitusluvan mukainen velvoite 
1.1.-30.6.2025 (pakkauksia)]],Lääkkeet[[#This Row],[Alin saldo 
1.1.-30.6.2025 (pakkauksia)]])*Lääkkeet[[#This Row],[Kirjanpitoarvo / pakkaus 1.1.2025
(EUR  ALV 0 %)]]</f>
        <v>0</v>
      </c>
      <c r="P734" s="15"/>
      <c r="Q734" s="12"/>
      <c r="R734" s="12"/>
      <c r="S734" s="12"/>
      <c r="T734" s="13"/>
      <c r="U734" s="39">
        <f>MIN(Lääkkeet[[#This Row],[Velvoite 1.7.2025 (pakkauksia)]],Lääkkeet[[#This Row],[Suurimman alitusluvan mukainen velvoite
1.7.-31.12.2025 (pakkauksia)]],Lääkkeet[[#This Row],[Alin saldo 
1.7.-31.12.2025 (pakkauksia)]])*Lääkkeet[[#This Row],[Kirjanpitoarvo / pakkaus 1.7.2025
(EUR  ALV 0 %)]]</f>
        <v>0</v>
      </c>
      <c r="W734" s="49" t="str" cm="1">
        <f t="array" ref="W734">IFERROR(_xlfn.IFS(Lääkkeet[[#This Row],[Sitoutunut pääoma 
1.1.-30.6.2025 (EUR)]]&gt;0,"Täytetyt",Lääkkeet[[#This Row],[Sitoutunut pääoma 
1.7.-31.12.2025 (EUR)]]&gt;0,"Täytetyt"),"")</f>
        <v/>
      </c>
      <c r="X734" s="49"/>
      <c r="Y734" s="5">
        <f>Hakulomake!$B$29</f>
        <v>0</v>
      </c>
    </row>
    <row r="735" spans="1:25" x14ac:dyDescent="0.25">
      <c r="A735" s="6" t="s">
        <v>59</v>
      </c>
      <c r="B735" s="5">
        <f>Hakulomake!$B$17</f>
        <v>0</v>
      </c>
      <c r="C735" s="61">
        <v>5</v>
      </c>
      <c r="D735" s="5" t="s">
        <v>1219</v>
      </c>
      <c r="E735" s="60" t="s">
        <v>1395</v>
      </c>
      <c r="F735" s="5" t="s">
        <v>1221</v>
      </c>
      <c r="G735" s="5" t="s">
        <v>1282</v>
      </c>
      <c r="H735" s="5" t="s">
        <v>64</v>
      </c>
      <c r="I735" s="5" t="s">
        <v>65</v>
      </c>
      <c r="J735" s="61">
        <v>10</v>
      </c>
      <c r="N735" s="13"/>
      <c r="O735" s="39">
        <f>MIN(Lääkkeet[[#This Row],[Velvoite 1.1.2025 (pakkauksia)]],Lääkkeet[[#This Row],[Suurimman alitusluvan mukainen velvoite 
1.1.-30.6.2025 (pakkauksia)]],Lääkkeet[[#This Row],[Alin saldo 
1.1.-30.6.2025 (pakkauksia)]])*Lääkkeet[[#This Row],[Kirjanpitoarvo / pakkaus 1.1.2025
(EUR  ALV 0 %)]]</f>
        <v>0</v>
      </c>
      <c r="P735" s="15"/>
      <c r="Q735" s="12"/>
      <c r="R735" s="12"/>
      <c r="S735" s="12"/>
      <c r="T735" s="13"/>
      <c r="U735" s="39">
        <f>MIN(Lääkkeet[[#This Row],[Velvoite 1.7.2025 (pakkauksia)]],Lääkkeet[[#This Row],[Suurimman alitusluvan mukainen velvoite
1.7.-31.12.2025 (pakkauksia)]],Lääkkeet[[#This Row],[Alin saldo 
1.7.-31.12.2025 (pakkauksia)]])*Lääkkeet[[#This Row],[Kirjanpitoarvo / pakkaus 1.7.2025
(EUR  ALV 0 %)]]</f>
        <v>0</v>
      </c>
      <c r="W735" s="49" t="str" cm="1">
        <f t="array" ref="W735">IFERROR(_xlfn.IFS(Lääkkeet[[#This Row],[Sitoutunut pääoma 
1.1.-30.6.2025 (EUR)]]&gt;0,"Täytetyt",Lääkkeet[[#This Row],[Sitoutunut pääoma 
1.7.-31.12.2025 (EUR)]]&gt;0,"Täytetyt"),"")</f>
        <v/>
      </c>
      <c r="X735" s="49"/>
      <c r="Y735" s="5">
        <f>Hakulomake!$B$29</f>
        <v>0</v>
      </c>
    </row>
    <row r="736" spans="1:25" x14ac:dyDescent="0.25">
      <c r="A736" s="6" t="s">
        <v>59</v>
      </c>
      <c r="B736" s="5">
        <f>Hakulomake!$B$17</f>
        <v>0</v>
      </c>
      <c r="C736" s="61">
        <v>5</v>
      </c>
      <c r="D736" s="5" t="s">
        <v>1213</v>
      </c>
      <c r="E736" s="60" t="s">
        <v>1396</v>
      </c>
      <c r="F736" s="5" t="s">
        <v>1215</v>
      </c>
      <c r="G736" s="5" t="s">
        <v>1397</v>
      </c>
      <c r="H736" s="5" t="s">
        <v>280</v>
      </c>
      <c r="I736" s="5" t="s">
        <v>65</v>
      </c>
      <c r="J736" s="61">
        <v>100</v>
      </c>
      <c r="N736" s="13"/>
      <c r="O736" s="39">
        <f>MIN(Lääkkeet[[#This Row],[Velvoite 1.1.2025 (pakkauksia)]],Lääkkeet[[#This Row],[Suurimman alitusluvan mukainen velvoite 
1.1.-30.6.2025 (pakkauksia)]],Lääkkeet[[#This Row],[Alin saldo 
1.1.-30.6.2025 (pakkauksia)]])*Lääkkeet[[#This Row],[Kirjanpitoarvo / pakkaus 1.1.2025
(EUR  ALV 0 %)]]</f>
        <v>0</v>
      </c>
      <c r="P736" s="15"/>
      <c r="Q736" s="12"/>
      <c r="R736" s="12"/>
      <c r="S736" s="12"/>
      <c r="T736" s="13"/>
      <c r="U736" s="39">
        <f>MIN(Lääkkeet[[#This Row],[Velvoite 1.7.2025 (pakkauksia)]],Lääkkeet[[#This Row],[Suurimman alitusluvan mukainen velvoite
1.7.-31.12.2025 (pakkauksia)]],Lääkkeet[[#This Row],[Alin saldo 
1.7.-31.12.2025 (pakkauksia)]])*Lääkkeet[[#This Row],[Kirjanpitoarvo / pakkaus 1.7.2025
(EUR  ALV 0 %)]]</f>
        <v>0</v>
      </c>
      <c r="W736" s="49" t="str" cm="1">
        <f t="array" ref="W736">IFERROR(_xlfn.IFS(Lääkkeet[[#This Row],[Sitoutunut pääoma 
1.1.-30.6.2025 (EUR)]]&gt;0,"Täytetyt",Lääkkeet[[#This Row],[Sitoutunut pääoma 
1.7.-31.12.2025 (EUR)]]&gt;0,"Täytetyt"),"")</f>
        <v/>
      </c>
      <c r="X736" s="49"/>
      <c r="Y736" s="5">
        <f>Hakulomake!$B$29</f>
        <v>0</v>
      </c>
    </row>
    <row r="737" spans="1:25" x14ac:dyDescent="0.25">
      <c r="A737" s="6" t="s">
        <v>59</v>
      </c>
      <c r="B737" s="5">
        <f>Hakulomake!$B$17</f>
        <v>0</v>
      </c>
      <c r="C737" s="61">
        <v>5</v>
      </c>
      <c r="D737" s="5" t="s">
        <v>1269</v>
      </c>
      <c r="E737" s="60" t="s">
        <v>1398</v>
      </c>
      <c r="F737" s="5" t="s">
        <v>1271</v>
      </c>
      <c r="G737" s="5" t="s">
        <v>1399</v>
      </c>
      <c r="H737" s="5" t="s">
        <v>1273</v>
      </c>
      <c r="I737" s="5" t="s">
        <v>206</v>
      </c>
      <c r="J737" s="61" t="s">
        <v>992</v>
      </c>
      <c r="N737" s="13"/>
      <c r="O737" s="39">
        <f>MIN(Lääkkeet[[#This Row],[Velvoite 1.1.2025 (pakkauksia)]],Lääkkeet[[#This Row],[Suurimman alitusluvan mukainen velvoite 
1.1.-30.6.2025 (pakkauksia)]],Lääkkeet[[#This Row],[Alin saldo 
1.1.-30.6.2025 (pakkauksia)]])*Lääkkeet[[#This Row],[Kirjanpitoarvo / pakkaus 1.1.2025
(EUR  ALV 0 %)]]</f>
        <v>0</v>
      </c>
      <c r="P737" s="15"/>
      <c r="Q737" s="12"/>
      <c r="R737" s="12"/>
      <c r="S737" s="12"/>
      <c r="T737" s="13"/>
      <c r="U737" s="39">
        <f>MIN(Lääkkeet[[#This Row],[Velvoite 1.7.2025 (pakkauksia)]],Lääkkeet[[#This Row],[Suurimman alitusluvan mukainen velvoite
1.7.-31.12.2025 (pakkauksia)]],Lääkkeet[[#This Row],[Alin saldo 
1.7.-31.12.2025 (pakkauksia)]])*Lääkkeet[[#This Row],[Kirjanpitoarvo / pakkaus 1.7.2025
(EUR  ALV 0 %)]]</f>
        <v>0</v>
      </c>
      <c r="W737" s="49" t="str" cm="1">
        <f t="array" ref="W737">IFERROR(_xlfn.IFS(Lääkkeet[[#This Row],[Sitoutunut pääoma 
1.1.-30.6.2025 (EUR)]]&gt;0,"Täytetyt",Lääkkeet[[#This Row],[Sitoutunut pääoma 
1.7.-31.12.2025 (EUR)]]&gt;0,"Täytetyt"),"")</f>
        <v/>
      </c>
      <c r="X737" s="49"/>
      <c r="Y737" s="5">
        <f>Hakulomake!$B$29</f>
        <v>0</v>
      </c>
    </row>
    <row r="738" spans="1:25" x14ac:dyDescent="0.25">
      <c r="A738" s="6" t="s">
        <v>59</v>
      </c>
      <c r="B738" s="5">
        <f>Hakulomake!$B$17</f>
        <v>0</v>
      </c>
      <c r="C738" s="61">
        <v>5</v>
      </c>
      <c r="D738" s="5" t="s">
        <v>1206</v>
      </c>
      <c r="E738" s="60" t="s">
        <v>1400</v>
      </c>
      <c r="F738" s="5" t="s">
        <v>1208</v>
      </c>
      <c r="G738" s="5" t="s">
        <v>1312</v>
      </c>
      <c r="H738" s="5" t="s">
        <v>793</v>
      </c>
      <c r="I738" s="5" t="s">
        <v>806</v>
      </c>
      <c r="J738" s="61">
        <v>98</v>
      </c>
      <c r="N738" s="13"/>
      <c r="O738" s="39">
        <f>MIN(Lääkkeet[[#This Row],[Velvoite 1.1.2025 (pakkauksia)]],Lääkkeet[[#This Row],[Suurimman alitusluvan mukainen velvoite 
1.1.-30.6.2025 (pakkauksia)]],Lääkkeet[[#This Row],[Alin saldo 
1.1.-30.6.2025 (pakkauksia)]])*Lääkkeet[[#This Row],[Kirjanpitoarvo / pakkaus 1.1.2025
(EUR  ALV 0 %)]]</f>
        <v>0</v>
      </c>
      <c r="P738" s="15"/>
      <c r="Q738" s="12"/>
      <c r="R738" s="12"/>
      <c r="S738" s="12"/>
      <c r="T738" s="13"/>
      <c r="U738" s="39">
        <f>MIN(Lääkkeet[[#This Row],[Velvoite 1.7.2025 (pakkauksia)]],Lääkkeet[[#This Row],[Suurimman alitusluvan mukainen velvoite
1.7.-31.12.2025 (pakkauksia)]],Lääkkeet[[#This Row],[Alin saldo 
1.7.-31.12.2025 (pakkauksia)]])*Lääkkeet[[#This Row],[Kirjanpitoarvo / pakkaus 1.7.2025
(EUR  ALV 0 %)]]</f>
        <v>0</v>
      </c>
      <c r="W738" s="49" t="str" cm="1">
        <f t="array" ref="W738">IFERROR(_xlfn.IFS(Lääkkeet[[#This Row],[Sitoutunut pääoma 
1.1.-30.6.2025 (EUR)]]&gt;0,"Täytetyt",Lääkkeet[[#This Row],[Sitoutunut pääoma 
1.7.-31.12.2025 (EUR)]]&gt;0,"Täytetyt"),"")</f>
        <v/>
      </c>
      <c r="X738" s="49"/>
      <c r="Y738" s="5">
        <f>Hakulomake!$B$29</f>
        <v>0</v>
      </c>
    </row>
    <row r="739" spans="1:25" x14ac:dyDescent="0.25">
      <c r="A739" s="6" t="s">
        <v>59</v>
      </c>
      <c r="B739" s="5">
        <f>Hakulomake!$B$17</f>
        <v>0</v>
      </c>
      <c r="C739" s="61">
        <v>5</v>
      </c>
      <c r="D739" s="5" t="s">
        <v>1206</v>
      </c>
      <c r="E739" s="60" t="s">
        <v>1401</v>
      </c>
      <c r="F739" s="5" t="s">
        <v>1208</v>
      </c>
      <c r="G739" s="5" t="s">
        <v>1383</v>
      </c>
      <c r="H739" s="5" t="s">
        <v>793</v>
      </c>
      <c r="I739" s="5" t="s">
        <v>806</v>
      </c>
      <c r="J739" s="61">
        <v>98</v>
      </c>
      <c r="N739" s="13"/>
      <c r="O739" s="39">
        <f>MIN(Lääkkeet[[#This Row],[Velvoite 1.1.2025 (pakkauksia)]],Lääkkeet[[#This Row],[Suurimman alitusluvan mukainen velvoite 
1.1.-30.6.2025 (pakkauksia)]],Lääkkeet[[#This Row],[Alin saldo 
1.1.-30.6.2025 (pakkauksia)]])*Lääkkeet[[#This Row],[Kirjanpitoarvo / pakkaus 1.1.2025
(EUR  ALV 0 %)]]</f>
        <v>0</v>
      </c>
      <c r="P739" s="15"/>
      <c r="Q739" s="12"/>
      <c r="R739" s="12"/>
      <c r="S739" s="12"/>
      <c r="T739" s="13"/>
      <c r="U739" s="39">
        <f>MIN(Lääkkeet[[#This Row],[Velvoite 1.7.2025 (pakkauksia)]],Lääkkeet[[#This Row],[Suurimman alitusluvan mukainen velvoite
1.7.-31.12.2025 (pakkauksia)]],Lääkkeet[[#This Row],[Alin saldo 
1.7.-31.12.2025 (pakkauksia)]])*Lääkkeet[[#This Row],[Kirjanpitoarvo / pakkaus 1.7.2025
(EUR  ALV 0 %)]]</f>
        <v>0</v>
      </c>
      <c r="W739" s="49" t="str" cm="1">
        <f t="array" ref="W739">IFERROR(_xlfn.IFS(Lääkkeet[[#This Row],[Sitoutunut pääoma 
1.1.-30.6.2025 (EUR)]]&gt;0,"Täytetyt",Lääkkeet[[#This Row],[Sitoutunut pääoma 
1.7.-31.12.2025 (EUR)]]&gt;0,"Täytetyt"),"")</f>
        <v/>
      </c>
      <c r="X739" s="49"/>
      <c r="Y739" s="5">
        <f>Hakulomake!$B$29</f>
        <v>0</v>
      </c>
    </row>
    <row r="740" spans="1:25" x14ac:dyDescent="0.25">
      <c r="A740" s="6" t="s">
        <v>59</v>
      </c>
      <c r="B740" s="5">
        <f>Hakulomake!$B$17</f>
        <v>0</v>
      </c>
      <c r="C740" s="61">
        <v>5</v>
      </c>
      <c r="D740" s="5" t="s">
        <v>1357</v>
      </c>
      <c r="E740" s="60" t="s">
        <v>1402</v>
      </c>
      <c r="F740" s="5" t="s">
        <v>1359</v>
      </c>
      <c r="G740" s="5" t="s">
        <v>1360</v>
      </c>
      <c r="H740" s="5" t="s">
        <v>1403</v>
      </c>
      <c r="I740" s="5" t="s">
        <v>65</v>
      </c>
      <c r="J740" s="61">
        <v>30</v>
      </c>
      <c r="N740" s="13"/>
      <c r="O740" s="39">
        <f>MIN(Lääkkeet[[#This Row],[Velvoite 1.1.2025 (pakkauksia)]],Lääkkeet[[#This Row],[Suurimman alitusluvan mukainen velvoite 
1.1.-30.6.2025 (pakkauksia)]],Lääkkeet[[#This Row],[Alin saldo 
1.1.-30.6.2025 (pakkauksia)]])*Lääkkeet[[#This Row],[Kirjanpitoarvo / pakkaus 1.1.2025
(EUR  ALV 0 %)]]</f>
        <v>0</v>
      </c>
      <c r="P740" s="15"/>
      <c r="Q740" s="12"/>
      <c r="R740" s="12"/>
      <c r="S740" s="12"/>
      <c r="T740" s="13"/>
      <c r="U740" s="39">
        <f>MIN(Lääkkeet[[#This Row],[Velvoite 1.7.2025 (pakkauksia)]],Lääkkeet[[#This Row],[Suurimman alitusluvan mukainen velvoite
1.7.-31.12.2025 (pakkauksia)]],Lääkkeet[[#This Row],[Alin saldo 
1.7.-31.12.2025 (pakkauksia)]])*Lääkkeet[[#This Row],[Kirjanpitoarvo / pakkaus 1.7.2025
(EUR  ALV 0 %)]]</f>
        <v>0</v>
      </c>
      <c r="W740" s="49" t="str" cm="1">
        <f t="array" ref="W740">IFERROR(_xlfn.IFS(Lääkkeet[[#This Row],[Sitoutunut pääoma 
1.1.-30.6.2025 (EUR)]]&gt;0,"Täytetyt",Lääkkeet[[#This Row],[Sitoutunut pääoma 
1.7.-31.12.2025 (EUR)]]&gt;0,"Täytetyt"),"")</f>
        <v/>
      </c>
      <c r="X740" s="49"/>
      <c r="Y740" s="5">
        <f>Hakulomake!$B$29</f>
        <v>0</v>
      </c>
    </row>
    <row r="741" spans="1:25" x14ac:dyDescent="0.25">
      <c r="A741" s="6" t="s">
        <v>59</v>
      </c>
      <c r="B741" s="5">
        <f>Hakulomake!$B$17</f>
        <v>0</v>
      </c>
      <c r="C741" s="61">
        <v>5</v>
      </c>
      <c r="D741" s="5" t="s">
        <v>1206</v>
      </c>
      <c r="E741" s="60" t="s">
        <v>1404</v>
      </c>
      <c r="F741" s="5" t="s">
        <v>1208</v>
      </c>
      <c r="G741" s="5" t="s">
        <v>1312</v>
      </c>
      <c r="H741" s="5" t="s">
        <v>836</v>
      </c>
      <c r="I741" s="5" t="s">
        <v>806</v>
      </c>
      <c r="J741" s="61">
        <v>28</v>
      </c>
      <c r="N741" s="13"/>
      <c r="O741" s="39">
        <f>MIN(Lääkkeet[[#This Row],[Velvoite 1.1.2025 (pakkauksia)]],Lääkkeet[[#This Row],[Suurimman alitusluvan mukainen velvoite 
1.1.-30.6.2025 (pakkauksia)]],Lääkkeet[[#This Row],[Alin saldo 
1.1.-30.6.2025 (pakkauksia)]])*Lääkkeet[[#This Row],[Kirjanpitoarvo / pakkaus 1.1.2025
(EUR  ALV 0 %)]]</f>
        <v>0</v>
      </c>
      <c r="P741" s="15"/>
      <c r="Q741" s="12"/>
      <c r="R741" s="12"/>
      <c r="S741" s="12"/>
      <c r="T741" s="13"/>
      <c r="U741" s="39">
        <f>MIN(Lääkkeet[[#This Row],[Velvoite 1.7.2025 (pakkauksia)]],Lääkkeet[[#This Row],[Suurimman alitusluvan mukainen velvoite
1.7.-31.12.2025 (pakkauksia)]],Lääkkeet[[#This Row],[Alin saldo 
1.7.-31.12.2025 (pakkauksia)]])*Lääkkeet[[#This Row],[Kirjanpitoarvo / pakkaus 1.7.2025
(EUR  ALV 0 %)]]</f>
        <v>0</v>
      </c>
      <c r="W741" s="49" t="str" cm="1">
        <f t="array" ref="W741">IFERROR(_xlfn.IFS(Lääkkeet[[#This Row],[Sitoutunut pääoma 
1.1.-30.6.2025 (EUR)]]&gt;0,"Täytetyt",Lääkkeet[[#This Row],[Sitoutunut pääoma 
1.7.-31.12.2025 (EUR)]]&gt;0,"Täytetyt"),"")</f>
        <v/>
      </c>
      <c r="X741" s="49"/>
      <c r="Y741" s="5">
        <f>Hakulomake!$B$29</f>
        <v>0</v>
      </c>
    </row>
    <row r="742" spans="1:25" x14ac:dyDescent="0.25">
      <c r="A742" s="6" t="s">
        <v>59</v>
      </c>
      <c r="B742" s="5">
        <f>Hakulomake!$B$17</f>
        <v>0</v>
      </c>
      <c r="C742" s="61">
        <v>5</v>
      </c>
      <c r="D742" s="5" t="s">
        <v>1213</v>
      </c>
      <c r="E742" s="60" t="s">
        <v>1405</v>
      </c>
      <c r="F742" s="5" t="s">
        <v>1215</v>
      </c>
      <c r="G742" s="5" t="s">
        <v>1406</v>
      </c>
      <c r="H742" s="5" t="s">
        <v>93</v>
      </c>
      <c r="I742" s="5" t="s">
        <v>1278</v>
      </c>
      <c r="J742" s="61">
        <v>24</v>
      </c>
      <c r="N742" s="13"/>
      <c r="O742" s="39">
        <f>MIN(Lääkkeet[[#This Row],[Velvoite 1.1.2025 (pakkauksia)]],Lääkkeet[[#This Row],[Suurimman alitusluvan mukainen velvoite 
1.1.-30.6.2025 (pakkauksia)]],Lääkkeet[[#This Row],[Alin saldo 
1.1.-30.6.2025 (pakkauksia)]])*Lääkkeet[[#This Row],[Kirjanpitoarvo / pakkaus 1.1.2025
(EUR  ALV 0 %)]]</f>
        <v>0</v>
      </c>
      <c r="P742" s="15"/>
      <c r="Q742" s="12"/>
      <c r="R742" s="12"/>
      <c r="S742" s="12"/>
      <c r="T742" s="13"/>
      <c r="U742" s="39">
        <f>MIN(Lääkkeet[[#This Row],[Velvoite 1.7.2025 (pakkauksia)]],Lääkkeet[[#This Row],[Suurimman alitusluvan mukainen velvoite
1.7.-31.12.2025 (pakkauksia)]],Lääkkeet[[#This Row],[Alin saldo 
1.7.-31.12.2025 (pakkauksia)]])*Lääkkeet[[#This Row],[Kirjanpitoarvo / pakkaus 1.7.2025
(EUR  ALV 0 %)]]</f>
        <v>0</v>
      </c>
      <c r="W742" s="49" t="str" cm="1">
        <f t="array" ref="W742">IFERROR(_xlfn.IFS(Lääkkeet[[#This Row],[Sitoutunut pääoma 
1.1.-30.6.2025 (EUR)]]&gt;0,"Täytetyt",Lääkkeet[[#This Row],[Sitoutunut pääoma 
1.7.-31.12.2025 (EUR)]]&gt;0,"Täytetyt"),"")</f>
        <v/>
      </c>
      <c r="X742" s="49"/>
      <c r="Y742" s="5">
        <f>Hakulomake!$B$29</f>
        <v>0</v>
      </c>
    </row>
    <row r="743" spans="1:25" x14ac:dyDescent="0.25">
      <c r="A743" s="6" t="s">
        <v>59</v>
      </c>
      <c r="B743" s="5">
        <f>Hakulomake!$B$17</f>
        <v>0</v>
      </c>
      <c r="C743" s="61">
        <v>5</v>
      </c>
      <c r="D743" s="5" t="s">
        <v>1219</v>
      </c>
      <c r="E743" s="60" t="s">
        <v>1407</v>
      </c>
      <c r="F743" s="5" t="s">
        <v>1221</v>
      </c>
      <c r="G743" s="5" t="s">
        <v>1408</v>
      </c>
      <c r="H743" s="5" t="s">
        <v>1273</v>
      </c>
      <c r="I743" s="5" t="s">
        <v>219</v>
      </c>
      <c r="J743" s="61" t="s">
        <v>72</v>
      </c>
      <c r="N743" s="13"/>
      <c r="O743" s="39">
        <f>MIN(Lääkkeet[[#This Row],[Velvoite 1.1.2025 (pakkauksia)]],Lääkkeet[[#This Row],[Suurimman alitusluvan mukainen velvoite 
1.1.-30.6.2025 (pakkauksia)]],Lääkkeet[[#This Row],[Alin saldo 
1.1.-30.6.2025 (pakkauksia)]])*Lääkkeet[[#This Row],[Kirjanpitoarvo / pakkaus 1.1.2025
(EUR  ALV 0 %)]]</f>
        <v>0</v>
      </c>
      <c r="P743" s="15"/>
      <c r="Q743" s="12"/>
      <c r="R743" s="12"/>
      <c r="S743" s="12"/>
      <c r="T743" s="13"/>
      <c r="U743" s="39">
        <f>MIN(Lääkkeet[[#This Row],[Velvoite 1.7.2025 (pakkauksia)]],Lääkkeet[[#This Row],[Suurimman alitusluvan mukainen velvoite
1.7.-31.12.2025 (pakkauksia)]],Lääkkeet[[#This Row],[Alin saldo 
1.7.-31.12.2025 (pakkauksia)]])*Lääkkeet[[#This Row],[Kirjanpitoarvo / pakkaus 1.7.2025
(EUR  ALV 0 %)]]</f>
        <v>0</v>
      </c>
      <c r="W743" s="49" t="str" cm="1">
        <f t="array" ref="W743">IFERROR(_xlfn.IFS(Lääkkeet[[#This Row],[Sitoutunut pääoma 
1.1.-30.6.2025 (EUR)]]&gt;0,"Täytetyt",Lääkkeet[[#This Row],[Sitoutunut pääoma 
1.7.-31.12.2025 (EUR)]]&gt;0,"Täytetyt"),"")</f>
        <v/>
      </c>
      <c r="X743" s="49"/>
      <c r="Y743" s="5">
        <f>Hakulomake!$B$29</f>
        <v>0</v>
      </c>
    </row>
    <row r="744" spans="1:25" x14ac:dyDescent="0.25">
      <c r="A744" s="6" t="s">
        <v>59</v>
      </c>
      <c r="B744" s="5">
        <f>Hakulomake!$B$17</f>
        <v>0</v>
      </c>
      <c r="C744" s="61">
        <v>5</v>
      </c>
      <c r="D744" s="5" t="s">
        <v>1219</v>
      </c>
      <c r="E744" s="60" t="s">
        <v>1409</v>
      </c>
      <c r="F744" s="5" t="s">
        <v>1221</v>
      </c>
      <c r="G744" s="5" t="s">
        <v>1347</v>
      </c>
      <c r="H744" s="5" t="s">
        <v>64</v>
      </c>
      <c r="I744" s="5" t="s">
        <v>1348</v>
      </c>
      <c r="J744" s="61">
        <v>10</v>
      </c>
      <c r="N744" s="13"/>
      <c r="O744" s="39">
        <f>MIN(Lääkkeet[[#This Row],[Velvoite 1.1.2025 (pakkauksia)]],Lääkkeet[[#This Row],[Suurimman alitusluvan mukainen velvoite 
1.1.-30.6.2025 (pakkauksia)]],Lääkkeet[[#This Row],[Alin saldo 
1.1.-30.6.2025 (pakkauksia)]])*Lääkkeet[[#This Row],[Kirjanpitoarvo / pakkaus 1.1.2025
(EUR  ALV 0 %)]]</f>
        <v>0</v>
      </c>
      <c r="P744" s="15"/>
      <c r="Q744" s="12"/>
      <c r="R744" s="12"/>
      <c r="S744" s="12"/>
      <c r="T744" s="13"/>
      <c r="U744" s="39">
        <f>MIN(Lääkkeet[[#This Row],[Velvoite 1.7.2025 (pakkauksia)]],Lääkkeet[[#This Row],[Suurimman alitusluvan mukainen velvoite
1.7.-31.12.2025 (pakkauksia)]],Lääkkeet[[#This Row],[Alin saldo 
1.7.-31.12.2025 (pakkauksia)]])*Lääkkeet[[#This Row],[Kirjanpitoarvo / pakkaus 1.7.2025
(EUR  ALV 0 %)]]</f>
        <v>0</v>
      </c>
      <c r="W744" s="49" t="str" cm="1">
        <f t="array" ref="W744">IFERROR(_xlfn.IFS(Lääkkeet[[#This Row],[Sitoutunut pääoma 
1.1.-30.6.2025 (EUR)]]&gt;0,"Täytetyt",Lääkkeet[[#This Row],[Sitoutunut pääoma 
1.7.-31.12.2025 (EUR)]]&gt;0,"Täytetyt"),"")</f>
        <v/>
      </c>
      <c r="X744" s="49"/>
      <c r="Y744" s="5">
        <f>Hakulomake!$B$29</f>
        <v>0</v>
      </c>
    </row>
    <row r="745" spans="1:25" x14ac:dyDescent="0.25">
      <c r="A745" s="6" t="s">
        <v>59</v>
      </c>
      <c r="B745" s="5">
        <f>Hakulomake!$B$17</f>
        <v>0</v>
      </c>
      <c r="C745" s="61">
        <v>5</v>
      </c>
      <c r="D745" s="5" t="s">
        <v>1213</v>
      </c>
      <c r="E745" s="60" t="s">
        <v>1410</v>
      </c>
      <c r="F745" s="5" t="s">
        <v>1215</v>
      </c>
      <c r="G745" s="5" t="s">
        <v>1294</v>
      </c>
      <c r="H745" s="5" t="s">
        <v>93</v>
      </c>
      <c r="I745" s="5" t="s">
        <v>65</v>
      </c>
      <c r="J745" s="61">
        <v>12</v>
      </c>
      <c r="N745" s="13"/>
      <c r="O745" s="39">
        <f>MIN(Lääkkeet[[#This Row],[Velvoite 1.1.2025 (pakkauksia)]],Lääkkeet[[#This Row],[Suurimman alitusluvan mukainen velvoite 
1.1.-30.6.2025 (pakkauksia)]],Lääkkeet[[#This Row],[Alin saldo 
1.1.-30.6.2025 (pakkauksia)]])*Lääkkeet[[#This Row],[Kirjanpitoarvo / pakkaus 1.1.2025
(EUR  ALV 0 %)]]</f>
        <v>0</v>
      </c>
      <c r="P745" s="15"/>
      <c r="Q745" s="12"/>
      <c r="R745" s="12"/>
      <c r="S745" s="12"/>
      <c r="T745" s="13"/>
      <c r="U745" s="39">
        <f>MIN(Lääkkeet[[#This Row],[Velvoite 1.7.2025 (pakkauksia)]],Lääkkeet[[#This Row],[Suurimman alitusluvan mukainen velvoite
1.7.-31.12.2025 (pakkauksia)]],Lääkkeet[[#This Row],[Alin saldo 
1.7.-31.12.2025 (pakkauksia)]])*Lääkkeet[[#This Row],[Kirjanpitoarvo / pakkaus 1.7.2025
(EUR  ALV 0 %)]]</f>
        <v>0</v>
      </c>
      <c r="W745" s="49" t="str" cm="1">
        <f t="array" ref="W745">IFERROR(_xlfn.IFS(Lääkkeet[[#This Row],[Sitoutunut pääoma 
1.1.-30.6.2025 (EUR)]]&gt;0,"Täytetyt",Lääkkeet[[#This Row],[Sitoutunut pääoma 
1.7.-31.12.2025 (EUR)]]&gt;0,"Täytetyt"),"")</f>
        <v/>
      </c>
      <c r="X745" s="49"/>
      <c r="Y745" s="5">
        <f>Hakulomake!$B$29</f>
        <v>0</v>
      </c>
    </row>
    <row r="746" spans="1:25" x14ac:dyDescent="0.25">
      <c r="A746" s="6" t="s">
        <v>59</v>
      </c>
      <c r="B746" s="5">
        <f>Hakulomake!$B$17</f>
        <v>0</v>
      </c>
      <c r="C746" s="61">
        <v>5</v>
      </c>
      <c r="D746" s="5" t="s">
        <v>1269</v>
      </c>
      <c r="E746" s="60" t="s">
        <v>1411</v>
      </c>
      <c r="F746" s="5" t="s">
        <v>1271</v>
      </c>
      <c r="G746" s="5" t="s">
        <v>1303</v>
      </c>
      <c r="H746" s="5" t="s">
        <v>196</v>
      </c>
      <c r="I746" s="5" t="s">
        <v>206</v>
      </c>
      <c r="J746" s="61" t="s">
        <v>1305</v>
      </c>
      <c r="N746" s="13"/>
      <c r="O746" s="39">
        <f>MIN(Lääkkeet[[#This Row],[Velvoite 1.1.2025 (pakkauksia)]],Lääkkeet[[#This Row],[Suurimman alitusluvan mukainen velvoite 
1.1.-30.6.2025 (pakkauksia)]],Lääkkeet[[#This Row],[Alin saldo 
1.1.-30.6.2025 (pakkauksia)]])*Lääkkeet[[#This Row],[Kirjanpitoarvo / pakkaus 1.1.2025
(EUR  ALV 0 %)]]</f>
        <v>0</v>
      </c>
      <c r="P746" s="15"/>
      <c r="Q746" s="12"/>
      <c r="R746" s="12"/>
      <c r="S746" s="12"/>
      <c r="T746" s="13"/>
      <c r="U746" s="39">
        <f>MIN(Lääkkeet[[#This Row],[Velvoite 1.7.2025 (pakkauksia)]],Lääkkeet[[#This Row],[Suurimman alitusluvan mukainen velvoite
1.7.-31.12.2025 (pakkauksia)]],Lääkkeet[[#This Row],[Alin saldo 
1.7.-31.12.2025 (pakkauksia)]])*Lääkkeet[[#This Row],[Kirjanpitoarvo / pakkaus 1.7.2025
(EUR  ALV 0 %)]]</f>
        <v>0</v>
      </c>
      <c r="W746" s="49" t="str" cm="1">
        <f t="array" ref="W746">IFERROR(_xlfn.IFS(Lääkkeet[[#This Row],[Sitoutunut pääoma 
1.1.-30.6.2025 (EUR)]]&gt;0,"Täytetyt",Lääkkeet[[#This Row],[Sitoutunut pääoma 
1.7.-31.12.2025 (EUR)]]&gt;0,"Täytetyt"),"")</f>
        <v/>
      </c>
      <c r="X746" s="49"/>
      <c r="Y746" s="5">
        <f>Hakulomake!$B$29</f>
        <v>0</v>
      </c>
    </row>
    <row r="747" spans="1:25" x14ac:dyDescent="0.25">
      <c r="A747" s="6" t="s">
        <v>59</v>
      </c>
      <c r="B747" s="5">
        <f>Hakulomake!$B$17</f>
        <v>0</v>
      </c>
      <c r="C747" s="61">
        <v>5</v>
      </c>
      <c r="D747" s="5" t="s">
        <v>1269</v>
      </c>
      <c r="E747" s="60" t="s">
        <v>1412</v>
      </c>
      <c r="F747" s="5" t="s">
        <v>1271</v>
      </c>
      <c r="G747" s="5" t="s">
        <v>1399</v>
      </c>
      <c r="H747" s="5" t="s">
        <v>1273</v>
      </c>
      <c r="I747" s="5" t="s">
        <v>206</v>
      </c>
      <c r="J747" s="61" t="s">
        <v>493</v>
      </c>
      <c r="N747" s="13"/>
      <c r="O747" s="39">
        <f>MIN(Lääkkeet[[#This Row],[Velvoite 1.1.2025 (pakkauksia)]],Lääkkeet[[#This Row],[Suurimman alitusluvan mukainen velvoite 
1.1.-30.6.2025 (pakkauksia)]],Lääkkeet[[#This Row],[Alin saldo 
1.1.-30.6.2025 (pakkauksia)]])*Lääkkeet[[#This Row],[Kirjanpitoarvo / pakkaus 1.1.2025
(EUR  ALV 0 %)]]</f>
        <v>0</v>
      </c>
      <c r="P747" s="15"/>
      <c r="Q747" s="12"/>
      <c r="R747" s="12"/>
      <c r="S747" s="12"/>
      <c r="T747" s="13"/>
      <c r="U747" s="39">
        <f>MIN(Lääkkeet[[#This Row],[Velvoite 1.7.2025 (pakkauksia)]],Lääkkeet[[#This Row],[Suurimman alitusluvan mukainen velvoite
1.7.-31.12.2025 (pakkauksia)]],Lääkkeet[[#This Row],[Alin saldo 
1.7.-31.12.2025 (pakkauksia)]])*Lääkkeet[[#This Row],[Kirjanpitoarvo / pakkaus 1.7.2025
(EUR  ALV 0 %)]]</f>
        <v>0</v>
      </c>
      <c r="W747" s="49" t="str" cm="1">
        <f t="array" ref="W747">IFERROR(_xlfn.IFS(Lääkkeet[[#This Row],[Sitoutunut pääoma 
1.1.-30.6.2025 (EUR)]]&gt;0,"Täytetyt",Lääkkeet[[#This Row],[Sitoutunut pääoma 
1.7.-31.12.2025 (EUR)]]&gt;0,"Täytetyt"),"")</f>
        <v/>
      </c>
      <c r="X747" s="49"/>
      <c r="Y747" s="5">
        <f>Hakulomake!$B$29</f>
        <v>0</v>
      </c>
    </row>
    <row r="748" spans="1:25" x14ac:dyDescent="0.25">
      <c r="A748" s="6" t="s">
        <v>59</v>
      </c>
      <c r="B748" s="5">
        <f>Hakulomake!$B$17</f>
        <v>0</v>
      </c>
      <c r="C748" s="61">
        <v>5</v>
      </c>
      <c r="D748" s="5" t="s">
        <v>1213</v>
      </c>
      <c r="E748" s="60" t="s">
        <v>2731</v>
      </c>
      <c r="F748" s="5" t="s">
        <v>1215</v>
      </c>
      <c r="G748" s="5" t="s">
        <v>1232</v>
      </c>
      <c r="H748" s="5" t="s">
        <v>93</v>
      </c>
      <c r="I748" s="5" t="s">
        <v>133</v>
      </c>
      <c r="J748" s="61">
        <v>100</v>
      </c>
      <c r="N748" s="13"/>
      <c r="O748" s="39">
        <f>MIN(Lääkkeet[[#This Row],[Velvoite 1.1.2025 (pakkauksia)]],Lääkkeet[[#This Row],[Suurimman alitusluvan mukainen velvoite 
1.1.-30.6.2025 (pakkauksia)]],Lääkkeet[[#This Row],[Alin saldo 
1.1.-30.6.2025 (pakkauksia)]])*Lääkkeet[[#This Row],[Kirjanpitoarvo / pakkaus 1.1.2025
(EUR  ALV 0 %)]]</f>
        <v>0</v>
      </c>
      <c r="P748" s="15"/>
      <c r="Q748" s="12"/>
      <c r="R748" s="12"/>
      <c r="S748" s="12"/>
      <c r="T748" s="13"/>
      <c r="U748" s="39">
        <f>MIN(Lääkkeet[[#This Row],[Velvoite 1.7.2025 (pakkauksia)]],Lääkkeet[[#This Row],[Suurimman alitusluvan mukainen velvoite
1.7.-31.12.2025 (pakkauksia)]],Lääkkeet[[#This Row],[Alin saldo 
1.7.-31.12.2025 (pakkauksia)]])*Lääkkeet[[#This Row],[Kirjanpitoarvo / pakkaus 1.7.2025
(EUR  ALV 0 %)]]</f>
        <v>0</v>
      </c>
      <c r="W748" s="49" t="str" cm="1">
        <f t="array" ref="W748">IFERROR(_xlfn.IFS(Lääkkeet[[#This Row],[Sitoutunut pääoma 
1.1.-30.6.2025 (EUR)]]&gt;0,"Täytetyt",Lääkkeet[[#This Row],[Sitoutunut pääoma 
1.7.-31.12.2025 (EUR)]]&gt;0,"Täytetyt"),"")</f>
        <v/>
      </c>
      <c r="X748" s="49"/>
      <c r="Y748" s="5">
        <f>Hakulomake!$B$29</f>
        <v>0</v>
      </c>
    </row>
    <row r="749" spans="1:25" x14ac:dyDescent="0.25">
      <c r="A749" s="6" t="s">
        <v>59</v>
      </c>
      <c r="B749" s="5">
        <f>Hakulomake!$B$17</f>
        <v>0</v>
      </c>
      <c r="C749" s="61">
        <v>5</v>
      </c>
      <c r="D749" s="5" t="s">
        <v>1255</v>
      </c>
      <c r="E749" s="60" t="s">
        <v>1413</v>
      </c>
      <c r="F749" s="5" t="s">
        <v>1257</v>
      </c>
      <c r="G749" s="5" t="s">
        <v>1328</v>
      </c>
      <c r="H749" s="5" t="s">
        <v>1259</v>
      </c>
      <c r="I749" s="5" t="s">
        <v>1278</v>
      </c>
      <c r="J749" s="61">
        <v>60</v>
      </c>
      <c r="N749" s="13"/>
      <c r="O749" s="39">
        <f>MIN(Lääkkeet[[#This Row],[Velvoite 1.1.2025 (pakkauksia)]],Lääkkeet[[#This Row],[Suurimman alitusluvan mukainen velvoite 
1.1.-30.6.2025 (pakkauksia)]],Lääkkeet[[#This Row],[Alin saldo 
1.1.-30.6.2025 (pakkauksia)]])*Lääkkeet[[#This Row],[Kirjanpitoarvo / pakkaus 1.1.2025
(EUR  ALV 0 %)]]</f>
        <v>0</v>
      </c>
      <c r="P749" s="15"/>
      <c r="Q749" s="12"/>
      <c r="R749" s="12"/>
      <c r="S749" s="12"/>
      <c r="T749" s="13"/>
      <c r="U749" s="39">
        <f>MIN(Lääkkeet[[#This Row],[Velvoite 1.7.2025 (pakkauksia)]],Lääkkeet[[#This Row],[Suurimman alitusluvan mukainen velvoite
1.7.-31.12.2025 (pakkauksia)]],Lääkkeet[[#This Row],[Alin saldo 
1.7.-31.12.2025 (pakkauksia)]])*Lääkkeet[[#This Row],[Kirjanpitoarvo / pakkaus 1.7.2025
(EUR  ALV 0 %)]]</f>
        <v>0</v>
      </c>
      <c r="W749" s="49" t="str" cm="1">
        <f t="array" ref="W749">IFERROR(_xlfn.IFS(Lääkkeet[[#This Row],[Sitoutunut pääoma 
1.1.-30.6.2025 (EUR)]]&gt;0,"Täytetyt",Lääkkeet[[#This Row],[Sitoutunut pääoma 
1.7.-31.12.2025 (EUR)]]&gt;0,"Täytetyt"),"")</f>
        <v/>
      </c>
      <c r="X749" s="49"/>
      <c r="Y749" s="5">
        <f>Hakulomake!$B$29</f>
        <v>0</v>
      </c>
    </row>
    <row r="750" spans="1:25" x14ac:dyDescent="0.25">
      <c r="A750" s="6" t="s">
        <v>59</v>
      </c>
      <c r="B750" s="5">
        <f>Hakulomake!$B$17</f>
        <v>0</v>
      </c>
      <c r="C750" s="61">
        <v>5</v>
      </c>
      <c r="D750" s="5" t="s">
        <v>1219</v>
      </c>
      <c r="E750" s="60" t="s">
        <v>1414</v>
      </c>
      <c r="F750" s="5" t="s">
        <v>1221</v>
      </c>
      <c r="G750" s="5" t="s">
        <v>1222</v>
      </c>
      <c r="H750" s="5" t="s">
        <v>64</v>
      </c>
      <c r="I750" s="5" t="s">
        <v>65</v>
      </c>
      <c r="J750" s="61">
        <v>30</v>
      </c>
      <c r="N750" s="13"/>
      <c r="O750" s="39">
        <f>MIN(Lääkkeet[[#This Row],[Velvoite 1.1.2025 (pakkauksia)]],Lääkkeet[[#This Row],[Suurimman alitusluvan mukainen velvoite 
1.1.-30.6.2025 (pakkauksia)]],Lääkkeet[[#This Row],[Alin saldo 
1.1.-30.6.2025 (pakkauksia)]])*Lääkkeet[[#This Row],[Kirjanpitoarvo / pakkaus 1.1.2025
(EUR  ALV 0 %)]]</f>
        <v>0</v>
      </c>
      <c r="P750" s="15"/>
      <c r="Q750" s="12"/>
      <c r="R750" s="12"/>
      <c r="S750" s="12"/>
      <c r="T750" s="13"/>
      <c r="U750" s="39">
        <f>MIN(Lääkkeet[[#This Row],[Velvoite 1.7.2025 (pakkauksia)]],Lääkkeet[[#This Row],[Suurimman alitusluvan mukainen velvoite
1.7.-31.12.2025 (pakkauksia)]],Lääkkeet[[#This Row],[Alin saldo 
1.7.-31.12.2025 (pakkauksia)]])*Lääkkeet[[#This Row],[Kirjanpitoarvo / pakkaus 1.7.2025
(EUR  ALV 0 %)]]</f>
        <v>0</v>
      </c>
      <c r="W750" s="49" t="str" cm="1">
        <f t="array" ref="W750">IFERROR(_xlfn.IFS(Lääkkeet[[#This Row],[Sitoutunut pääoma 
1.1.-30.6.2025 (EUR)]]&gt;0,"Täytetyt",Lääkkeet[[#This Row],[Sitoutunut pääoma 
1.7.-31.12.2025 (EUR)]]&gt;0,"Täytetyt"),"")</f>
        <v/>
      </c>
      <c r="X750" s="49"/>
      <c r="Y750" s="5">
        <f>Hakulomake!$B$29</f>
        <v>0</v>
      </c>
    </row>
    <row r="751" spans="1:25" x14ac:dyDescent="0.25">
      <c r="A751" s="6" t="s">
        <v>59</v>
      </c>
      <c r="B751" s="5">
        <f>Hakulomake!$B$17</f>
        <v>0</v>
      </c>
      <c r="C751" s="61">
        <v>5</v>
      </c>
      <c r="D751" s="5" t="s">
        <v>1255</v>
      </c>
      <c r="E751" s="60" t="s">
        <v>1415</v>
      </c>
      <c r="F751" s="5" t="s">
        <v>1257</v>
      </c>
      <c r="G751" s="5" t="s">
        <v>1328</v>
      </c>
      <c r="I751" s="5" t="s">
        <v>133</v>
      </c>
      <c r="J751" s="61">
        <v>20</v>
      </c>
      <c r="N751" s="13"/>
      <c r="O751" s="39">
        <f>MIN(Lääkkeet[[#This Row],[Velvoite 1.1.2025 (pakkauksia)]],Lääkkeet[[#This Row],[Suurimman alitusluvan mukainen velvoite 
1.1.-30.6.2025 (pakkauksia)]],Lääkkeet[[#This Row],[Alin saldo 
1.1.-30.6.2025 (pakkauksia)]])*Lääkkeet[[#This Row],[Kirjanpitoarvo / pakkaus 1.1.2025
(EUR  ALV 0 %)]]</f>
        <v>0</v>
      </c>
      <c r="P751" s="15"/>
      <c r="Q751" s="12"/>
      <c r="R751" s="12"/>
      <c r="S751" s="12"/>
      <c r="T751" s="13"/>
      <c r="U751" s="39">
        <f>MIN(Lääkkeet[[#This Row],[Velvoite 1.7.2025 (pakkauksia)]],Lääkkeet[[#This Row],[Suurimman alitusluvan mukainen velvoite
1.7.-31.12.2025 (pakkauksia)]],Lääkkeet[[#This Row],[Alin saldo 
1.7.-31.12.2025 (pakkauksia)]])*Lääkkeet[[#This Row],[Kirjanpitoarvo / pakkaus 1.7.2025
(EUR  ALV 0 %)]]</f>
        <v>0</v>
      </c>
      <c r="W751" s="49" t="str" cm="1">
        <f t="array" ref="W751">IFERROR(_xlfn.IFS(Lääkkeet[[#This Row],[Sitoutunut pääoma 
1.1.-30.6.2025 (EUR)]]&gt;0,"Täytetyt",Lääkkeet[[#This Row],[Sitoutunut pääoma 
1.7.-31.12.2025 (EUR)]]&gt;0,"Täytetyt"),"")</f>
        <v/>
      </c>
      <c r="X751" s="49"/>
      <c r="Y751" s="5">
        <f>Hakulomake!$B$29</f>
        <v>0</v>
      </c>
    </row>
    <row r="752" spans="1:25" x14ac:dyDescent="0.25">
      <c r="A752" s="6" t="s">
        <v>59</v>
      </c>
      <c r="B752" s="5">
        <f>Hakulomake!$B$17</f>
        <v>0</v>
      </c>
      <c r="C752" s="61">
        <v>5</v>
      </c>
      <c r="D752" s="5" t="s">
        <v>1255</v>
      </c>
      <c r="E752" s="60" t="s">
        <v>1416</v>
      </c>
      <c r="F752" s="5" t="s">
        <v>1257</v>
      </c>
      <c r="G752" s="5" t="s">
        <v>1328</v>
      </c>
      <c r="I752" s="5" t="s">
        <v>133</v>
      </c>
      <c r="J752" s="61">
        <v>50</v>
      </c>
      <c r="N752" s="13"/>
      <c r="O752" s="39">
        <f>MIN(Lääkkeet[[#This Row],[Velvoite 1.1.2025 (pakkauksia)]],Lääkkeet[[#This Row],[Suurimman alitusluvan mukainen velvoite 
1.1.-30.6.2025 (pakkauksia)]],Lääkkeet[[#This Row],[Alin saldo 
1.1.-30.6.2025 (pakkauksia)]])*Lääkkeet[[#This Row],[Kirjanpitoarvo / pakkaus 1.1.2025
(EUR  ALV 0 %)]]</f>
        <v>0</v>
      </c>
      <c r="P752" s="15"/>
      <c r="Q752" s="12"/>
      <c r="R752" s="12"/>
      <c r="S752" s="12"/>
      <c r="T752" s="13"/>
      <c r="U752" s="39">
        <f>MIN(Lääkkeet[[#This Row],[Velvoite 1.7.2025 (pakkauksia)]],Lääkkeet[[#This Row],[Suurimman alitusluvan mukainen velvoite
1.7.-31.12.2025 (pakkauksia)]],Lääkkeet[[#This Row],[Alin saldo 
1.7.-31.12.2025 (pakkauksia)]])*Lääkkeet[[#This Row],[Kirjanpitoarvo / pakkaus 1.7.2025
(EUR  ALV 0 %)]]</f>
        <v>0</v>
      </c>
      <c r="W752" s="49" t="str" cm="1">
        <f t="array" ref="W752">IFERROR(_xlfn.IFS(Lääkkeet[[#This Row],[Sitoutunut pääoma 
1.1.-30.6.2025 (EUR)]]&gt;0,"Täytetyt",Lääkkeet[[#This Row],[Sitoutunut pääoma 
1.7.-31.12.2025 (EUR)]]&gt;0,"Täytetyt"),"")</f>
        <v/>
      </c>
      <c r="X752" s="49"/>
      <c r="Y752" s="5">
        <f>Hakulomake!$B$29</f>
        <v>0</v>
      </c>
    </row>
    <row r="753" spans="1:25" x14ac:dyDescent="0.25">
      <c r="A753" s="6" t="s">
        <v>59</v>
      </c>
      <c r="B753" s="5">
        <f>Hakulomake!$B$17</f>
        <v>0</v>
      </c>
      <c r="C753" s="61">
        <v>5</v>
      </c>
      <c r="D753" s="5" t="s">
        <v>1255</v>
      </c>
      <c r="E753" s="60" t="s">
        <v>1417</v>
      </c>
      <c r="F753" s="5" t="s">
        <v>1257</v>
      </c>
      <c r="G753" s="5" t="s">
        <v>1328</v>
      </c>
      <c r="I753" s="5" t="s">
        <v>133</v>
      </c>
      <c r="J753" s="61">
        <v>100</v>
      </c>
      <c r="N753" s="13"/>
      <c r="O753" s="39">
        <f>MIN(Lääkkeet[[#This Row],[Velvoite 1.1.2025 (pakkauksia)]],Lääkkeet[[#This Row],[Suurimman alitusluvan mukainen velvoite 
1.1.-30.6.2025 (pakkauksia)]],Lääkkeet[[#This Row],[Alin saldo 
1.1.-30.6.2025 (pakkauksia)]])*Lääkkeet[[#This Row],[Kirjanpitoarvo / pakkaus 1.1.2025
(EUR  ALV 0 %)]]</f>
        <v>0</v>
      </c>
      <c r="P753" s="15"/>
      <c r="Q753" s="12"/>
      <c r="R753" s="12"/>
      <c r="S753" s="12"/>
      <c r="T753" s="13"/>
      <c r="U753" s="39">
        <f>MIN(Lääkkeet[[#This Row],[Velvoite 1.7.2025 (pakkauksia)]],Lääkkeet[[#This Row],[Suurimman alitusluvan mukainen velvoite
1.7.-31.12.2025 (pakkauksia)]],Lääkkeet[[#This Row],[Alin saldo 
1.7.-31.12.2025 (pakkauksia)]])*Lääkkeet[[#This Row],[Kirjanpitoarvo / pakkaus 1.7.2025
(EUR  ALV 0 %)]]</f>
        <v>0</v>
      </c>
      <c r="W753" s="49" t="str" cm="1">
        <f t="array" ref="W753">IFERROR(_xlfn.IFS(Lääkkeet[[#This Row],[Sitoutunut pääoma 
1.1.-30.6.2025 (EUR)]]&gt;0,"Täytetyt",Lääkkeet[[#This Row],[Sitoutunut pääoma 
1.7.-31.12.2025 (EUR)]]&gt;0,"Täytetyt"),"")</f>
        <v/>
      </c>
      <c r="X753" s="49"/>
      <c r="Y753" s="5">
        <f>Hakulomake!$B$29</f>
        <v>0</v>
      </c>
    </row>
    <row r="754" spans="1:25" x14ac:dyDescent="0.25">
      <c r="A754" s="6" t="s">
        <v>59</v>
      </c>
      <c r="B754" s="5">
        <f>Hakulomake!$B$17</f>
        <v>0</v>
      </c>
      <c r="C754" s="61">
        <v>5</v>
      </c>
      <c r="D754" s="5" t="s">
        <v>1206</v>
      </c>
      <c r="E754" s="60" t="s">
        <v>1418</v>
      </c>
      <c r="F754" s="5" t="s">
        <v>1208</v>
      </c>
      <c r="G754" s="5" t="s">
        <v>1314</v>
      </c>
      <c r="H754" s="5" t="s">
        <v>796</v>
      </c>
      <c r="I754" s="5" t="s">
        <v>171</v>
      </c>
      <c r="J754" s="61">
        <v>30</v>
      </c>
      <c r="N754" s="13"/>
      <c r="O754" s="39">
        <f>MIN(Lääkkeet[[#This Row],[Velvoite 1.1.2025 (pakkauksia)]],Lääkkeet[[#This Row],[Suurimman alitusluvan mukainen velvoite 
1.1.-30.6.2025 (pakkauksia)]],Lääkkeet[[#This Row],[Alin saldo 
1.1.-30.6.2025 (pakkauksia)]])*Lääkkeet[[#This Row],[Kirjanpitoarvo / pakkaus 1.1.2025
(EUR  ALV 0 %)]]</f>
        <v>0</v>
      </c>
      <c r="P754" s="15"/>
      <c r="Q754" s="12"/>
      <c r="R754" s="12"/>
      <c r="S754" s="12"/>
      <c r="T754" s="13"/>
      <c r="U754" s="39">
        <f>MIN(Lääkkeet[[#This Row],[Velvoite 1.7.2025 (pakkauksia)]],Lääkkeet[[#This Row],[Suurimman alitusluvan mukainen velvoite
1.7.-31.12.2025 (pakkauksia)]],Lääkkeet[[#This Row],[Alin saldo 
1.7.-31.12.2025 (pakkauksia)]])*Lääkkeet[[#This Row],[Kirjanpitoarvo / pakkaus 1.7.2025
(EUR  ALV 0 %)]]</f>
        <v>0</v>
      </c>
      <c r="W754" s="49" t="str" cm="1">
        <f t="array" ref="W754">IFERROR(_xlfn.IFS(Lääkkeet[[#This Row],[Sitoutunut pääoma 
1.1.-30.6.2025 (EUR)]]&gt;0,"Täytetyt",Lääkkeet[[#This Row],[Sitoutunut pääoma 
1.7.-31.12.2025 (EUR)]]&gt;0,"Täytetyt"),"")</f>
        <v/>
      </c>
      <c r="X754" s="49"/>
      <c r="Y754" s="5">
        <f>Hakulomake!$B$29</f>
        <v>0</v>
      </c>
    </row>
    <row r="755" spans="1:25" x14ac:dyDescent="0.25">
      <c r="A755" s="6" t="s">
        <v>59</v>
      </c>
      <c r="B755" s="5">
        <f>Hakulomake!$B$17</f>
        <v>0</v>
      </c>
      <c r="C755" s="61">
        <v>5</v>
      </c>
      <c r="D755" s="5" t="s">
        <v>1206</v>
      </c>
      <c r="E755" s="60" t="s">
        <v>1419</v>
      </c>
      <c r="F755" s="5" t="s">
        <v>1208</v>
      </c>
      <c r="G755" s="5" t="s">
        <v>1375</v>
      </c>
      <c r="H755" s="5" t="s">
        <v>793</v>
      </c>
      <c r="I755" s="5" t="s">
        <v>65</v>
      </c>
      <c r="J755" s="61">
        <v>100</v>
      </c>
      <c r="N755" s="13"/>
      <c r="O755" s="39">
        <f>MIN(Lääkkeet[[#This Row],[Velvoite 1.1.2025 (pakkauksia)]],Lääkkeet[[#This Row],[Suurimman alitusluvan mukainen velvoite 
1.1.-30.6.2025 (pakkauksia)]],Lääkkeet[[#This Row],[Alin saldo 
1.1.-30.6.2025 (pakkauksia)]])*Lääkkeet[[#This Row],[Kirjanpitoarvo / pakkaus 1.1.2025
(EUR  ALV 0 %)]]</f>
        <v>0</v>
      </c>
      <c r="P755" s="15"/>
      <c r="Q755" s="12"/>
      <c r="R755" s="12"/>
      <c r="S755" s="12"/>
      <c r="T755" s="13"/>
      <c r="U755" s="39">
        <f>MIN(Lääkkeet[[#This Row],[Velvoite 1.7.2025 (pakkauksia)]],Lääkkeet[[#This Row],[Suurimman alitusluvan mukainen velvoite
1.7.-31.12.2025 (pakkauksia)]],Lääkkeet[[#This Row],[Alin saldo 
1.7.-31.12.2025 (pakkauksia)]])*Lääkkeet[[#This Row],[Kirjanpitoarvo / pakkaus 1.7.2025
(EUR  ALV 0 %)]]</f>
        <v>0</v>
      </c>
      <c r="W755" s="49" t="str" cm="1">
        <f t="array" ref="W755">IFERROR(_xlfn.IFS(Lääkkeet[[#This Row],[Sitoutunut pääoma 
1.1.-30.6.2025 (EUR)]]&gt;0,"Täytetyt",Lääkkeet[[#This Row],[Sitoutunut pääoma 
1.7.-31.12.2025 (EUR)]]&gt;0,"Täytetyt"),"")</f>
        <v/>
      </c>
      <c r="X755" s="49"/>
      <c r="Y755" s="5">
        <f>Hakulomake!$B$29</f>
        <v>0</v>
      </c>
    </row>
    <row r="756" spans="1:25" x14ac:dyDescent="0.25">
      <c r="A756" s="6" t="s">
        <v>59</v>
      </c>
      <c r="B756" s="5">
        <f>Hakulomake!$B$17</f>
        <v>0</v>
      </c>
      <c r="C756" s="61">
        <v>5</v>
      </c>
      <c r="D756" s="5" t="s">
        <v>1213</v>
      </c>
      <c r="E756" s="60" t="s">
        <v>1420</v>
      </c>
      <c r="F756" s="5" t="s">
        <v>1215</v>
      </c>
      <c r="G756" s="5" t="s">
        <v>1277</v>
      </c>
      <c r="H756" s="5" t="s">
        <v>93</v>
      </c>
      <c r="I756" s="5" t="s">
        <v>1278</v>
      </c>
      <c r="J756" s="61">
        <v>100</v>
      </c>
      <c r="N756" s="13"/>
      <c r="O756" s="39">
        <f>MIN(Lääkkeet[[#This Row],[Velvoite 1.1.2025 (pakkauksia)]],Lääkkeet[[#This Row],[Suurimman alitusluvan mukainen velvoite 
1.1.-30.6.2025 (pakkauksia)]],Lääkkeet[[#This Row],[Alin saldo 
1.1.-30.6.2025 (pakkauksia)]])*Lääkkeet[[#This Row],[Kirjanpitoarvo / pakkaus 1.1.2025
(EUR  ALV 0 %)]]</f>
        <v>0</v>
      </c>
      <c r="P756" s="15"/>
      <c r="Q756" s="12"/>
      <c r="R756" s="12"/>
      <c r="S756" s="12"/>
      <c r="T756" s="13"/>
      <c r="U756" s="39">
        <f>MIN(Lääkkeet[[#This Row],[Velvoite 1.7.2025 (pakkauksia)]],Lääkkeet[[#This Row],[Suurimman alitusluvan mukainen velvoite
1.7.-31.12.2025 (pakkauksia)]],Lääkkeet[[#This Row],[Alin saldo 
1.7.-31.12.2025 (pakkauksia)]])*Lääkkeet[[#This Row],[Kirjanpitoarvo / pakkaus 1.7.2025
(EUR  ALV 0 %)]]</f>
        <v>0</v>
      </c>
      <c r="W756" s="49" t="str" cm="1">
        <f t="array" ref="W756">IFERROR(_xlfn.IFS(Lääkkeet[[#This Row],[Sitoutunut pääoma 
1.1.-30.6.2025 (EUR)]]&gt;0,"Täytetyt",Lääkkeet[[#This Row],[Sitoutunut pääoma 
1.7.-31.12.2025 (EUR)]]&gt;0,"Täytetyt"),"")</f>
        <v/>
      </c>
      <c r="X756" s="49"/>
      <c r="Y756" s="5">
        <f>Hakulomake!$B$29</f>
        <v>0</v>
      </c>
    </row>
    <row r="757" spans="1:25" x14ac:dyDescent="0.25">
      <c r="A757" s="6" t="s">
        <v>59</v>
      </c>
      <c r="B757" s="5">
        <f>Hakulomake!$B$17</f>
        <v>0</v>
      </c>
      <c r="C757" s="61">
        <v>5</v>
      </c>
      <c r="D757" s="5" t="s">
        <v>1213</v>
      </c>
      <c r="E757" s="60" t="s">
        <v>1421</v>
      </c>
      <c r="F757" s="5" t="s">
        <v>1215</v>
      </c>
      <c r="G757" s="5" t="s">
        <v>1251</v>
      </c>
      <c r="H757" s="5" t="s">
        <v>280</v>
      </c>
      <c r="I757" s="5" t="s">
        <v>133</v>
      </c>
      <c r="J757" s="61">
        <v>15</v>
      </c>
      <c r="N757" s="13"/>
      <c r="O757" s="39">
        <f>MIN(Lääkkeet[[#This Row],[Velvoite 1.1.2025 (pakkauksia)]],Lääkkeet[[#This Row],[Suurimman alitusluvan mukainen velvoite 
1.1.-30.6.2025 (pakkauksia)]],Lääkkeet[[#This Row],[Alin saldo 
1.1.-30.6.2025 (pakkauksia)]])*Lääkkeet[[#This Row],[Kirjanpitoarvo / pakkaus 1.1.2025
(EUR  ALV 0 %)]]</f>
        <v>0</v>
      </c>
      <c r="P757" s="15"/>
      <c r="Q757" s="12"/>
      <c r="R757" s="12"/>
      <c r="S757" s="12"/>
      <c r="T757" s="13"/>
      <c r="U757" s="39">
        <f>MIN(Lääkkeet[[#This Row],[Velvoite 1.7.2025 (pakkauksia)]],Lääkkeet[[#This Row],[Suurimman alitusluvan mukainen velvoite
1.7.-31.12.2025 (pakkauksia)]],Lääkkeet[[#This Row],[Alin saldo 
1.7.-31.12.2025 (pakkauksia)]])*Lääkkeet[[#This Row],[Kirjanpitoarvo / pakkaus 1.7.2025
(EUR  ALV 0 %)]]</f>
        <v>0</v>
      </c>
      <c r="W757" s="49" t="str" cm="1">
        <f t="array" ref="W757">IFERROR(_xlfn.IFS(Lääkkeet[[#This Row],[Sitoutunut pääoma 
1.1.-30.6.2025 (EUR)]]&gt;0,"Täytetyt",Lääkkeet[[#This Row],[Sitoutunut pääoma 
1.7.-31.12.2025 (EUR)]]&gt;0,"Täytetyt"),"")</f>
        <v/>
      </c>
      <c r="X757" s="49"/>
      <c r="Y757" s="5">
        <f>Hakulomake!$B$29</f>
        <v>0</v>
      </c>
    </row>
    <row r="758" spans="1:25" x14ac:dyDescent="0.25">
      <c r="A758" s="6" t="s">
        <v>59</v>
      </c>
      <c r="B758" s="5">
        <f>Hakulomake!$B$17</f>
        <v>0</v>
      </c>
      <c r="C758" s="61">
        <v>5</v>
      </c>
      <c r="D758" s="5" t="s">
        <v>1219</v>
      </c>
      <c r="E758" s="60" t="s">
        <v>1422</v>
      </c>
      <c r="F758" s="5" t="s">
        <v>1221</v>
      </c>
      <c r="G758" s="5" t="s">
        <v>1282</v>
      </c>
      <c r="H758" s="5" t="s">
        <v>310</v>
      </c>
      <c r="I758" s="5" t="s">
        <v>65</v>
      </c>
      <c r="J758" s="61">
        <v>30</v>
      </c>
      <c r="N758" s="13"/>
      <c r="O758" s="39">
        <f>MIN(Lääkkeet[[#This Row],[Velvoite 1.1.2025 (pakkauksia)]],Lääkkeet[[#This Row],[Suurimman alitusluvan mukainen velvoite 
1.1.-30.6.2025 (pakkauksia)]],Lääkkeet[[#This Row],[Alin saldo 
1.1.-30.6.2025 (pakkauksia)]])*Lääkkeet[[#This Row],[Kirjanpitoarvo / pakkaus 1.1.2025
(EUR  ALV 0 %)]]</f>
        <v>0</v>
      </c>
      <c r="P758" s="15"/>
      <c r="Q758" s="12"/>
      <c r="R758" s="12"/>
      <c r="S758" s="12"/>
      <c r="T758" s="13"/>
      <c r="U758" s="39">
        <f>MIN(Lääkkeet[[#This Row],[Velvoite 1.7.2025 (pakkauksia)]],Lääkkeet[[#This Row],[Suurimman alitusluvan mukainen velvoite
1.7.-31.12.2025 (pakkauksia)]],Lääkkeet[[#This Row],[Alin saldo 
1.7.-31.12.2025 (pakkauksia)]])*Lääkkeet[[#This Row],[Kirjanpitoarvo / pakkaus 1.7.2025
(EUR  ALV 0 %)]]</f>
        <v>0</v>
      </c>
      <c r="W758" s="49" t="str" cm="1">
        <f t="array" ref="W758">IFERROR(_xlfn.IFS(Lääkkeet[[#This Row],[Sitoutunut pääoma 
1.1.-30.6.2025 (EUR)]]&gt;0,"Täytetyt",Lääkkeet[[#This Row],[Sitoutunut pääoma 
1.7.-31.12.2025 (EUR)]]&gt;0,"Täytetyt"),"")</f>
        <v/>
      </c>
      <c r="X758" s="49"/>
      <c r="Y758" s="5">
        <f>Hakulomake!$B$29</f>
        <v>0</v>
      </c>
    </row>
    <row r="759" spans="1:25" x14ac:dyDescent="0.25">
      <c r="A759" s="6" t="s">
        <v>59</v>
      </c>
      <c r="B759" s="5">
        <f>Hakulomake!$B$17</f>
        <v>0</v>
      </c>
      <c r="C759" s="61">
        <v>5</v>
      </c>
      <c r="D759" s="5" t="s">
        <v>1219</v>
      </c>
      <c r="E759" s="60" t="s">
        <v>1423</v>
      </c>
      <c r="F759" s="5" t="s">
        <v>1221</v>
      </c>
      <c r="G759" s="5" t="s">
        <v>1282</v>
      </c>
      <c r="H759" s="5" t="s">
        <v>310</v>
      </c>
      <c r="I759" s="5" t="s">
        <v>65</v>
      </c>
      <c r="J759" s="61">
        <v>100</v>
      </c>
      <c r="N759" s="13"/>
      <c r="O759" s="39">
        <f>MIN(Lääkkeet[[#This Row],[Velvoite 1.1.2025 (pakkauksia)]],Lääkkeet[[#This Row],[Suurimman alitusluvan mukainen velvoite 
1.1.-30.6.2025 (pakkauksia)]],Lääkkeet[[#This Row],[Alin saldo 
1.1.-30.6.2025 (pakkauksia)]])*Lääkkeet[[#This Row],[Kirjanpitoarvo / pakkaus 1.1.2025
(EUR  ALV 0 %)]]</f>
        <v>0</v>
      </c>
      <c r="P759" s="15"/>
      <c r="Q759" s="12"/>
      <c r="R759" s="12"/>
      <c r="S759" s="12"/>
      <c r="T759" s="13"/>
      <c r="U759" s="39">
        <f>MIN(Lääkkeet[[#This Row],[Velvoite 1.7.2025 (pakkauksia)]],Lääkkeet[[#This Row],[Suurimman alitusluvan mukainen velvoite
1.7.-31.12.2025 (pakkauksia)]],Lääkkeet[[#This Row],[Alin saldo 
1.7.-31.12.2025 (pakkauksia)]])*Lääkkeet[[#This Row],[Kirjanpitoarvo / pakkaus 1.7.2025
(EUR  ALV 0 %)]]</f>
        <v>0</v>
      </c>
      <c r="W759" s="49" t="str" cm="1">
        <f t="array" ref="W759">IFERROR(_xlfn.IFS(Lääkkeet[[#This Row],[Sitoutunut pääoma 
1.1.-30.6.2025 (EUR)]]&gt;0,"Täytetyt",Lääkkeet[[#This Row],[Sitoutunut pääoma 
1.7.-31.12.2025 (EUR)]]&gt;0,"Täytetyt"),"")</f>
        <v/>
      </c>
      <c r="X759" s="49"/>
      <c r="Y759" s="5">
        <f>Hakulomake!$B$29</f>
        <v>0</v>
      </c>
    </row>
    <row r="760" spans="1:25" x14ac:dyDescent="0.25">
      <c r="A760" s="6" t="s">
        <v>59</v>
      </c>
      <c r="B760" s="5">
        <f>Hakulomake!$B$17</f>
        <v>0</v>
      </c>
      <c r="C760" s="61">
        <v>5</v>
      </c>
      <c r="D760" s="5" t="s">
        <v>1219</v>
      </c>
      <c r="E760" s="60" t="s">
        <v>1424</v>
      </c>
      <c r="F760" s="5" t="s">
        <v>1221</v>
      </c>
      <c r="G760" s="5" t="s">
        <v>1282</v>
      </c>
      <c r="H760" s="5" t="s">
        <v>64</v>
      </c>
      <c r="I760" s="5" t="s">
        <v>65</v>
      </c>
      <c r="J760" s="61">
        <v>10</v>
      </c>
      <c r="N760" s="13"/>
      <c r="O760" s="39">
        <f>MIN(Lääkkeet[[#This Row],[Velvoite 1.1.2025 (pakkauksia)]],Lääkkeet[[#This Row],[Suurimman alitusluvan mukainen velvoite 
1.1.-30.6.2025 (pakkauksia)]],Lääkkeet[[#This Row],[Alin saldo 
1.1.-30.6.2025 (pakkauksia)]])*Lääkkeet[[#This Row],[Kirjanpitoarvo / pakkaus 1.1.2025
(EUR  ALV 0 %)]]</f>
        <v>0</v>
      </c>
      <c r="P760" s="15"/>
      <c r="Q760" s="12"/>
      <c r="R760" s="12"/>
      <c r="S760" s="12"/>
      <c r="T760" s="13"/>
      <c r="U760" s="39">
        <f>MIN(Lääkkeet[[#This Row],[Velvoite 1.7.2025 (pakkauksia)]],Lääkkeet[[#This Row],[Suurimman alitusluvan mukainen velvoite
1.7.-31.12.2025 (pakkauksia)]],Lääkkeet[[#This Row],[Alin saldo 
1.7.-31.12.2025 (pakkauksia)]])*Lääkkeet[[#This Row],[Kirjanpitoarvo / pakkaus 1.7.2025
(EUR  ALV 0 %)]]</f>
        <v>0</v>
      </c>
      <c r="W760" s="49" t="str" cm="1">
        <f t="array" ref="W760">IFERROR(_xlfn.IFS(Lääkkeet[[#This Row],[Sitoutunut pääoma 
1.1.-30.6.2025 (EUR)]]&gt;0,"Täytetyt",Lääkkeet[[#This Row],[Sitoutunut pääoma 
1.7.-31.12.2025 (EUR)]]&gt;0,"Täytetyt"),"")</f>
        <v/>
      </c>
      <c r="X760" s="49"/>
      <c r="Y760" s="5">
        <f>Hakulomake!$B$29</f>
        <v>0</v>
      </c>
    </row>
    <row r="761" spans="1:25" x14ac:dyDescent="0.25">
      <c r="A761" s="6" t="s">
        <v>59</v>
      </c>
      <c r="B761" s="5">
        <f>Hakulomake!$B$17</f>
        <v>0</v>
      </c>
      <c r="C761" s="61">
        <v>5</v>
      </c>
      <c r="D761" s="5" t="s">
        <v>1206</v>
      </c>
      <c r="E761" s="60" t="s">
        <v>1425</v>
      </c>
      <c r="F761" s="5" t="s">
        <v>1208</v>
      </c>
      <c r="G761" s="5" t="s">
        <v>1383</v>
      </c>
      <c r="H761" s="5" t="s">
        <v>793</v>
      </c>
      <c r="I761" s="5" t="s">
        <v>806</v>
      </c>
      <c r="J761" s="61">
        <v>28</v>
      </c>
      <c r="N761" s="13"/>
      <c r="O761" s="39">
        <f>MIN(Lääkkeet[[#This Row],[Velvoite 1.1.2025 (pakkauksia)]],Lääkkeet[[#This Row],[Suurimman alitusluvan mukainen velvoite 
1.1.-30.6.2025 (pakkauksia)]],Lääkkeet[[#This Row],[Alin saldo 
1.1.-30.6.2025 (pakkauksia)]])*Lääkkeet[[#This Row],[Kirjanpitoarvo / pakkaus 1.1.2025
(EUR  ALV 0 %)]]</f>
        <v>0</v>
      </c>
      <c r="P761" s="15"/>
      <c r="Q761" s="12"/>
      <c r="R761" s="12"/>
      <c r="S761" s="12"/>
      <c r="T761" s="13"/>
      <c r="U761" s="39">
        <f>MIN(Lääkkeet[[#This Row],[Velvoite 1.7.2025 (pakkauksia)]],Lääkkeet[[#This Row],[Suurimman alitusluvan mukainen velvoite
1.7.-31.12.2025 (pakkauksia)]],Lääkkeet[[#This Row],[Alin saldo 
1.7.-31.12.2025 (pakkauksia)]])*Lääkkeet[[#This Row],[Kirjanpitoarvo / pakkaus 1.7.2025
(EUR  ALV 0 %)]]</f>
        <v>0</v>
      </c>
      <c r="W761" s="49" t="str" cm="1">
        <f t="array" ref="W761">IFERROR(_xlfn.IFS(Lääkkeet[[#This Row],[Sitoutunut pääoma 
1.1.-30.6.2025 (EUR)]]&gt;0,"Täytetyt",Lääkkeet[[#This Row],[Sitoutunut pääoma 
1.7.-31.12.2025 (EUR)]]&gt;0,"Täytetyt"),"")</f>
        <v/>
      </c>
      <c r="X761" s="49"/>
      <c r="Y761" s="5">
        <f>Hakulomake!$B$29</f>
        <v>0</v>
      </c>
    </row>
    <row r="762" spans="1:25" x14ac:dyDescent="0.25">
      <c r="A762" s="6" t="s">
        <v>59</v>
      </c>
      <c r="B762" s="5">
        <f>Hakulomake!$B$17</f>
        <v>0</v>
      </c>
      <c r="C762" s="61">
        <v>5</v>
      </c>
      <c r="D762" s="5" t="s">
        <v>1219</v>
      </c>
      <c r="E762" s="60" t="s">
        <v>1426</v>
      </c>
      <c r="F762" s="5" t="s">
        <v>1221</v>
      </c>
      <c r="G762" s="5" t="s">
        <v>1282</v>
      </c>
      <c r="H762" s="5" t="s">
        <v>384</v>
      </c>
      <c r="I762" s="5" t="s">
        <v>219</v>
      </c>
      <c r="J762" s="61" t="s">
        <v>72</v>
      </c>
      <c r="N762" s="13"/>
      <c r="O762" s="39">
        <f>MIN(Lääkkeet[[#This Row],[Velvoite 1.1.2025 (pakkauksia)]],Lääkkeet[[#This Row],[Suurimman alitusluvan mukainen velvoite 
1.1.-30.6.2025 (pakkauksia)]],Lääkkeet[[#This Row],[Alin saldo 
1.1.-30.6.2025 (pakkauksia)]])*Lääkkeet[[#This Row],[Kirjanpitoarvo / pakkaus 1.1.2025
(EUR  ALV 0 %)]]</f>
        <v>0</v>
      </c>
      <c r="P762" s="15"/>
      <c r="Q762" s="12"/>
      <c r="R762" s="12"/>
      <c r="S762" s="12"/>
      <c r="T762" s="13"/>
      <c r="U762" s="39">
        <f>MIN(Lääkkeet[[#This Row],[Velvoite 1.7.2025 (pakkauksia)]],Lääkkeet[[#This Row],[Suurimman alitusluvan mukainen velvoite
1.7.-31.12.2025 (pakkauksia)]],Lääkkeet[[#This Row],[Alin saldo 
1.7.-31.12.2025 (pakkauksia)]])*Lääkkeet[[#This Row],[Kirjanpitoarvo / pakkaus 1.7.2025
(EUR  ALV 0 %)]]</f>
        <v>0</v>
      </c>
      <c r="W762" s="49" t="str" cm="1">
        <f t="array" ref="W762">IFERROR(_xlfn.IFS(Lääkkeet[[#This Row],[Sitoutunut pääoma 
1.1.-30.6.2025 (EUR)]]&gt;0,"Täytetyt",Lääkkeet[[#This Row],[Sitoutunut pääoma 
1.7.-31.12.2025 (EUR)]]&gt;0,"Täytetyt"),"")</f>
        <v/>
      </c>
      <c r="X762" s="49"/>
      <c r="Y762" s="5">
        <f>Hakulomake!$B$29</f>
        <v>0</v>
      </c>
    </row>
    <row r="763" spans="1:25" x14ac:dyDescent="0.25">
      <c r="A763" s="6" t="s">
        <v>59</v>
      </c>
      <c r="B763" s="5">
        <f>Hakulomake!$B$17</f>
        <v>0</v>
      </c>
      <c r="C763" s="61">
        <v>5</v>
      </c>
      <c r="D763" s="5" t="s">
        <v>1219</v>
      </c>
      <c r="E763" s="60" t="s">
        <v>1427</v>
      </c>
      <c r="F763" s="5" t="s">
        <v>1221</v>
      </c>
      <c r="G763" s="5" t="s">
        <v>1241</v>
      </c>
      <c r="H763" s="5" t="s">
        <v>64</v>
      </c>
      <c r="I763" s="5" t="s">
        <v>1428</v>
      </c>
      <c r="J763" s="61">
        <v>20</v>
      </c>
      <c r="N763" s="13"/>
      <c r="O763" s="39">
        <f>MIN(Lääkkeet[[#This Row],[Velvoite 1.1.2025 (pakkauksia)]],Lääkkeet[[#This Row],[Suurimman alitusluvan mukainen velvoite 
1.1.-30.6.2025 (pakkauksia)]],Lääkkeet[[#This Row],[Alin saldo 
1.1.-30.6.2025 (pakkauksia)]])*Lääkkeet[[#This Row],[Kirjanpitoarvo / pakkaus 1.1.2025
(EUR  ALV 0 %)]]</f>
        <v>0</v>
      </c>
      <c r="P763" s="15"/>
      <c r="Q763" s="12"/>
      <c r="R763" s="12"/>
      <c r="S763" s="12"/>
      <c r="T763" s="13"/>
      <c r="U763" s="39">
        <f>MIN(Lääkkeet[[#This Row],[Velvoite 1.7.2025 (pakkauksia)]],Lääkkeet[[#This Row],[Suurimman alitusluvan mukainen velvoite
1.7.-31.12.2025 (pakkauksia)]],Lääkkeet[[#This Row],[Alin saldo 
1.7.-31.12.2025 (pakkauksia)]])*Lääkkeet[[#This Row],[Kirjanpitoarvo / pakkaus 1.7.2025
(EUR  ALV 0 %)]]</f>
        <v>0</v>
      </c>
      <c r="W763" s="49" t="str" cm="1">
        <f t="array" ref="W763">IFERROR(_xlfn.IFS(Lääkkeet[[#This Row],[Sitoutunut pääoma 
1.1.-30.6.2025 (EUR)]]&gt;0,"Täytetyt",Lääkkeet[[#This Row],[Sitoutunut pääoma 
1.7.-31.12.2025 (EUR)]]&gt;0,"Täytetyt"),"")</f>
        <v/>
      </c>
      <c r="X763" s="49"/>
      <c r="Y763" s="5">
        <f>Hakulomake!$B$29</f>
        <v>0</v>
      </c>
    </row>
    <row r="764" spans="1:25" x14ac:dyDescent="0.25">
      <c r="A764" s="6" t="s">
        <v>59</v>
      </c>
      <c r="B764" s="5">
        <f>Hakulomake!$B$17</f>
        <v>0</v>
      </c>
      <c r="C764" s="61">
        <v>5</v>
      </c>
      <c r="D764" s="5" t="s">
        <v>1213</v>
      </c>
      <c r="E764" s="60" t="s">
        <v>1429</v>
      </c>
      <c r="F764" s="5" t="s">
        <v>1215</v>
      </c>
      <c r="G764" s="5" t="s">
        <v>1430</v>
      </c>
      <c r="H764" s="5" t="s">
        <v>93</v>
      </c>
      <c r="I764" s="5" t="s">
        <v>1431</v>
      </c>
      <c r="J764" s="61">
        <v>30</v>
      </c>
      <c r="N764" s="13"/>
      <c r="O764" s="39">
        <f>MIN(Lääkkeet[[#This Row],[Velvoite 1.1.2025 (pakkauksia)]],Lääkkeet[[#This Row],[Suurimman alitusluvan mukainen velvoite 
1.1.-30.6.2025 (pakkauksia)]],Lääkkeet[[#This Row],[Alin saldo 
1.1.-30.6.2025 (pakkauksia)]])*Lääkkeet[[#This Row],[Kirjanpitoarvo / pakkaus 1.1.2025
(EUR  ALV 0 %)]]</f>
        <v>0</v>
      </c>
      <c r="P764" s="15"/>
      <c r="Q764" s="12"/>
      <c r="R764" s="12"/>
      <c r="S764" s="12"/>
      <c r="T764" s="13"/>
      <c r="U764" s="39">
        <f>MIN(Lääkkeet[[#This Row],[Velvoite 1.7.2025 (pakkauksia)]],Lääkkeet[[#This Row],[Suurimman alitusluvan mukainen velvoite
1.7.-31.12.2025 (pakkauksia)]],Lääkkeet[[#This Row],[Alin saldo 
1.7.-31.12.2025 (pakkauksia)]])*Lääkkeet[[#This Row],[Kirjanpitoarvo / pakkaus 1.7.2025
(EUR  ALV 0 %)]]</f>
        <v>0</v>
      </c>
      <c r="W764" s="49" t="str" cm="1">
        <f t="array" ref="W764">IFERROR(_xlfn.IFS(Lääkkeet[[#This Row],[Sitoutunut pääoma 
1.1.-30.6.2025 (EUR)]]&gt;0,"Täytetyt",Lääkkeet[[#This Row],[Sitoutunut pääoma 
1.7.-31.12.2025 (EUR)]]&gt;0,"Täytetyt"),"")</f>
        <v/>
      </c>
      <c r="X764" s="49"/>
      <c r="Y764" s="5">
        <f>Hakulomake!$B$29</f>
        <v>0</v>
      </c>
    </row>
    <row r="765" spans="1:25" x14ac:dyDescent="0.25">
      <c r="A765" s="6" t="s">
        <v>59</v>
      </c>
      <c r="B765" s="5">
        <f>Hakulomake!$B$17</f>
        <v>0</v>
      </c>
      <c r="C765" s="61">
        <v>5</v>
      </c>
      <c r="D765" s="5" t="s">
        <v>1219</v>
      </c>
      <c r="E765" s="60" t="s">
        <v>2732</v>
      </c>
      <c r="F765" s="5" t="s">
        <v>1221</v>
      </c>
      <c r="G765" s="5" t="s">
        <v>1282</v>
      </c>
      <c r="H765" s="5" t="s">
        <v>170</v>
      </c>
      <c r="I765" s="5" t="s">
        <v>1432</v>
      </c>
      <c r="J765" s="61">
        <v>30</v>
      </c>
      <c r="N765" s="13"/>
      <c r="O765" s="39">
        <f>MIN(Lääkkeet[[#This Row],[Velvoite 1.1.2025 (pakkauksia)]],Lääkkeet[[#This Row],[Suurimman alitusluvan mukainen velvoite 
1.1.-30.6.2025 (pakkauksia)]],Lääkkeet[[#This Row],[Alin saldo 
1.1.-30.6.2025 (pakkauksia)]])*Lääkkeet[[#This Row],[Kirjanpitoarvo / pakkaus 1.1.2025
(EUR  ALV 0 %)]]</f>
        <v>0</v>
      </c>
      <c r="P765" s="15"/>
      <c r="Q765" s="12"/>
      <c r="R765" s="12"/>
      <c r="S765" s="12"/>
      <c r="T765" s="13"/>
      <c r="U765" s="39">
        <f>MIN(Lääkkeet[[#This Row],[Velvoite 1.7.2025 (pakkauksia)]],Lääkkeet[[#This Row],[Suurimman alitusluvan mukainen velvoite
1.7.-31.12.2025 (pakkauksia)]],Lääkkeet[[#This Row],[Alin saldo 
1.7.-31.12.2025 (pakkauksia)]])*Lääkkeet[[#This Row],[Kirjanpitoarvo / pakkaus 1.7.2025
(EUR  ALV 0 %)]]</f>
        <v>0</v>
      </c>
      <c r="W765" s="49" t="str" cm="1">
        <f t="array" ref="W765">IFERROR(_xlfn.IFS(Lääkkeet[[#This Row],[Sitoutunut pääoma 
1.1.-30.6.2025 (EUR)]]&gt;0,"Täytetyt",Lääkkeet[[#This Row],[Sitoutunut pääoma 
1.7.-31.12.2025 (EUR)]]&gt;0,"Täytetyt"),"")</f>
        <v/>
      </c>
      <c r="X765" s="49"/>
      <c r="Y765" s="5">
        <f>Hakulomake!$B$29</f>
        <v>0</v>
      </c>
    </row>
    <row r="766" spans="1:25" x14ac:dyDescent="0.25">
      <c r="A766" s="6" t="s">
        <v>59</v>
      </c>
      <c r="B766" s="5">
        <f>Hakulomake!$B$17</f>
        <v>0</v>
      </c>
      <c r="C766" s="61">
        <v>5</v>
      </c>
      <c r="D766" s="5" t="s">
        <v>1206</v>
      </c>
      <c r="E766" s="60" t="s">
        <v>1433</v>
      </c>
      <c r="F766" s="5" t="s">
        <v>1208</v>
      </c>
      <c r="G766" s="5" t="s">
        <v>1298</v>
      </c>
      <c r="H766" s="5" t="s">
        <v>898</v>
      </c>
      <c r="I766" s="5" t="s">
        <v>806</v>
      </c>
      <c r="J766" s="61">
        <v>28</v>
      </c>
      <c r="N766" s="13"/>
      <c r="O766" s="39">
        <f>MIN(Lääkkeet[[#This Row],[Velvoite 1.1.2025 (pakkauksia)]],Lääkkeet[[#This Row],[Suurimman alitusluvan mukainen velvoite 
1.1.-30.6.2025 (pakkauksia)]],Lääkkeet[[#This Row],[Alin saldo 
1.1.-30.6.2025 (pakkauksia)]])*Lääkkeet[[#This Row],[Kirjanpitoarvo / pakkaus 1.1.2025
(EUR  ALV 0 %)]]</f>
        <v>0</v>
      </c>
      <c r="P766" s="15"/>
      <c r="Q766" s="12"/>
      <c r="R766" s="12"/>
      <c r="S766" s="12"/>
      <c r="T766" s="13"/>
      <c r="U766" s="39">
        <f>MIN(Lääkkeet[[#This Row],[Velvoite 1.7.2025 (pakkauksia)]],Lääkkeet[[#This Row],[Suurimman alitusluvan mukainen velvoite
1.7.-31.12.2025 (pakkauksia)]],Lääkkeet[[#This Row],[Alin saldo 
1.7.-31.12.2025 (pakkauksia)]])*Lääkkeet[[#This Row],[Kirjanpitoarvo / pakkaus 1.7.2025
(EUR  ALV 0 %)]]</f>
        <v>0</v>
      </c>
      <c r="W766" s="49" t="str" cm="1">
        <f t="array" ref="W766">IFERROR(_xlfn.IFS(Lääkkeet[[#This Row],[Sitoutunut pääoma 
1.1.-30.6.2025 (EUR)]]&gt;0,"Täytetyt",Lääkkeet[[#This Row],[Sitoutunut pääoma 
1.7.-31.12.2025 (EUR)]]&gt;0,"Täytetyt"),"")</f>
        <v/>
      </c>
      <c r="X766" s="49"/>
      <c r="Y766" s="5">
        <f>Hakulomake!$B$29</f>
        <v>0</v>
      </c>
    </row>
    <row r="767" spans="1:25" x14ac:dyDescent="0.25">
      <c r="A767" s="6" t="s">
        <v>59</v>
      </c>
      <c r="B767" s="5">
        <f>Hakulomake!$B$17</f>
        <v>0</v>
      </c>
      <c r="C767" s="61">
        <v>5</v>
      </c>
      <c r="D767" s="5" t="s">
        <v>1206</v>
      </c>
      <c r="E767" s="60" t="s">
        <v>1434</v>
      </c>
      <c r="F767" s="5" t="s">
        <v>1208</v>
      </c>
      <c r="G767" s="5" t="s">
        <v>1350</v>
      </c>
      <c r="H767" s="5" t="s">
        <v>436</v>
      </c>
      <c r="I767" s="5" t="s">
        <v>206</v>
      </c>
      <c r="J767" s="61" t="s">
        <v>1305</v>
      </c>
      <c r="N767" s="13"/>
      <c r="O767" s="39">
        <f>MIN(Lääkkeet[[#This Row],[Velvoite 1.1.2025 (pakkauksia)]],Lääkkeet[[#This Row],[Suurimman alitusluvan mukainen velvoite 
1.1.-30.6.2025 (pakkauksia)]],Lääkkeet[[#This Row],[Alin saldo 
1.1.-30.6.2025 (pakkauksia)]])*Lääkkeet[[#This Row],[Kirjanpitoarvo / pakkaus 1.1.2025
(EUR  ALV 0 %)]]</f>
        <v>0</v>
      </c>
      <c r="P767" s="15"/>
      <c r="Q767" s="12"/>
      <c r="R767" s="12"/>
      <c r="S767" s="12"/>
      <c r="T767" s="13"/>
      <c r="U767" s="39">
        <f>MIN(Lääkkeet[[#This Row],[Velvoite 1.7.2025 (pakkauksia)]],Lääkkeet[[#This Row],[Suurimman alitusluvan mukainen velvoite
1.7.-31.12.2025 (pakkauksia)]],Lääkkeet[[#This Row],[Alin saldo 
1.7.-31.12.2025 (pakkauksia)]])*Lääkkeet[[#This Row],[Kirjanpitoarvo / pakkaus 1.7.2025
(EUR  ALV 0 %)]]</f>
        <v>0</v>
      </c>
      <c r="W767" s="49" t="str" cm="1">
        <f t="array" ref="W767">IFERROR(_xlfn.IFS(Lääkkeet[[#This Row],[Sitoutunut pääoma 
1.1.-30.6.2025 (EUR)]]&gt;0,"Täytetyt",Lääkkeet[[#This Row],[Sitoutunut pääoma 
1.7.-31.12.2025 (EUR)]]&gt;0,"Täytetyt"),"")</f>
        <v/>
      </c>
      <c r="X767" s="49"/>
      <c r="Y767" s="5">
        <f>Hakulomake!$B$29</f>
        <v>0</v>
      </c>
    </row>
    <row r="768" spans="1:25" x14ac:dyDescent="0.25">
      <c r="A768" s="6" t="s">
        <v>59</v>
      </c>
      <c r="B768" s="5">
        <f>Hakulomake!$B$17</f>
        <v>0</v>
      </c>
      <c r="C768" s="61">
        <v>5</v>
      </c>
      <c r="D768" s="5" t="s">
        <v>1213</v>
      </c>
      <c r="E768" s="60" t="s">
        <v>1435</v>
      </c>
      <c r="F768" s="5" t="s">
        <v>1215</v>
      </c>
      <c r="G768" s="5" t="s">
        <v>1381</v>
      </c>
      <c r="H768" s="5" t="s">
        <v>436</v>
      </c>
      <c r="I768" s="5" t="s">
        <v>197</v>
      </c>
      <c r="J768" s="61" t="s">
        <v>262</v>
      </c>
      <c r="N768" s="13"/>
      <c r="O768" s="39">
        <f>MIN(Lääkkeet[[#This Row],[Velvoite 1.1.2025 (pakkauksia)]],Lääkkeet[[#This Row],[Suurimman alitusluvan mukainen velvoite 
1.1.-30.6.2025 (pakkauksia)]],Lääkkeet[[#This Row],[Alin saldo 
1.1.-30.6.2025 (pakkauksia)]])*Lääkkeet[[#This Row],[Kirjanpitoarvo / pakkaus 1.1.2025
(EUR  ALV 0 %)]]</f>
        <v>0</v>
      </c>
      <c r="P768" s="15"/>
      <c r="Q768" s="12"/>
      <c r="R768" s="12"/>
      <c r="S768" s="12"/>
      <c r="T768" s="13"/>
      <c r="U768" s="39">
        <f>MIN(Lääkkeet[[#This Row],[Velvoite 1.7.2025 (pakkauksia)]],Lääkkeet[[#This Row],[Suurimman alitusluvan mukainen velvoite
1.7.-31.12.2025 (pakkauksia)]],Lääkkeet[[#This Row],[Alin saldo 
1.7.-31.12.2025 (pakkauksia)]])*Lääkkeet[[#This Row],[Kirjanpitoarvo / pakkaus 1.7.2025
(EUR  ALV 0 %)]]</f>
        <v>0</v>
      </c>
      <c r="W768" s="49" t="str" cm="1">
        <f t="array" ref="W768">IFERROR(_xlfn.IFS(Lääkkeet[[#This Row],[Sitoutunut pääoma 
1.1.-30.6.2025 (EUR)]]&gt;0,"Täytetyt",Lääkkeet[[#This Row],[Sitoutunut pääoma 
1.7.-31.12.2025 (EUR)]]&gt;0,"Täytetyt"),"")</f>
        <v/>
      </c>
      <c r="X768" s="49"/>
      <c r="Y768" s="5">
        <f>Hakulomake!$B$29</f>
        <v>0</v>
      </c>
    </row>
    <row r="769" spans="1:25" x14ac:dyDescent="0.25">
      <c r="A769" s="6" t="s">
        <v>59</v>
      </c>
      <c r="B769" s="5">
        <f>Hakulomake!$B$17</f>
        <v>0</v>
      </c>
      <c r="C769" s="61">
        <v>5</v>
      </c>
      <c r="D769" s="5" t="s">
        <v>1206</v>
      </c>
      <c r="E769" s="60" t="s">
        <v>1436</v>
      </c>
      <c r="F769" s="5" t="s">
        <v>1208</v>
      </c>
      <c r="G769" s="5" t="s">
        <v>1298</v>
      </c>
      <c r="H769" s="5" t="s">
        <v>1437</v>
      </c>
      <c r="I769" s="5" t="s">
        <v>806</v>
      </c>
      <c r="J769" s="61">
        <v>98</v>
      </c>
      <c r="N769" s="13"/>
      <c r="O769" s="39">
        <f>MIN(Lääkkeet[[#This Row],[Velvoite 1.1.2025 (pakkauksia)]],Lääkkeet[[#This Row],[Suurimman alitusluvan mukainen velvoite 
1.1.-30.6.2025 (pakkauksia)]],Lääkkeet[[#This Row],[Alin saldo 
1.1.-30.6.2025 (pakkauksia)]])*Lääkkeet[[#This Row],[Kirjanpitoarvo / pakkaus 1.1.2025
(EUR  ALV 0 %)]]</f>
        <v>0</v>
      </c>
      <c r="P769" s="15"/>
      <c r="Q769" s="12"/>
      <c r="R769" s="12"/>
      <c r="S769" s="12"/>
      <c r="T769" s="13"/>
      <c r="U769" s="39">
        <f>MIN(Lääkkeet[[#This Row],[Velvoite 1.7.2025 (pakkauksia)]],Lääkkeet[[#This Row],[Suurimman alitusluvan mukainen velvoite
1.7.-31.12.2025 (pakkauksia)]],Lääkkeet[[#This Row],[Alin saldo 
1.7.-31.12.2025 (pakkauksia)]])*Lääkkeet[[#This Row],[Kirjanpitoarvo / pakkaus 1.7.2025
(EUR  ALV 0 %)]]</f>
        <v>0</v>
      </c>
      <c r="W769" s="49" t="str" cm="1">
        <f t="array" ref="W769">IFERROR(_xlfn.IFS(Lääkkeet[[#This Row],[Sitoutunut pääoma 
1.1.-30.6.2025 (EUR)]]&gt;0,"Täytetyt",Lääkkeet[[#This Row],[Sitoutunut pääoma 
1.7.-31.12.2025 (EUR)]]&gt;0,"Täytetyt"),"")</f>
        <v/>
      </c>
      <c r="X769" s="49"/>
      <c r="Y769" s="5">
        <f>Hakulomake!$B$29</f>
        <v>0</v>
      </c>
    </row>
    <row r="770" spans="1:25" x14ac:dyDescent="0.25">
      <c r="A770" s="6" t="s">
        <v>59</v>
      </c>
      <c r="B770" s="5">
        <f>Hakulomake!$B$17</f>
        <v>0</v>
      </c>
      <c r="C770" s="61">
        <v>5</v>
      </c>
      <c r="D770" s="5" t="s">
        <v>1245</v>
      </c>
      <c r="E770" s="60" t="s">
        <v>1438</v>
      </c>
      <c r="F770" s="5" t="s">
        <v>1247</v>
      </c>
      <c r="G770" s="5" t="s">
        <v>1439</v>
      </c>
      <c r="H770" s="5" t="s">
        <v>93</v>
      </c>
      <c r="I770" s="5" t="s">
        <v>133</v>
      </c>
      <c r="J770" s="61">
        <v>20</v>
      </c>
      <c r="N770" s="13"/>
      <c r="O770" s="39">
        <f>MIN(Lääkkeet[[#This Row],[Velvoite 1.1.2025 (pakkauksia)]],Lääkkeet[[#This Row],[Suurimman alitusluvan mukainen velvoite 
1.1.-30.6.2025 (pakkauksia)]],Lääkkeet[[#This Row],[Alin saldo 
1.1.-30.6.2025 (pakkauksia)]])*Lääkkeet[[#This Row],[Kirjanpitoarvo / pakkaus 1.1.2025
(EUR  ALV 0 %)]]</f>
        <v>0</v>
      </c>
      <c r="P770" s="15"/>
      <c r="Q770" s="12"/>
      <c r="R770" s="12"/>
      <c r="S770" s="12"/>
      <c r="T770" s="13"/>
      <c r="U770" s="39">
        <f>MIN(Lääkkeet[[#This Row],[Velvoite 1.7.2025 (pakkauksia)]],Lääkkeet[[#This Row],[Suurimman alitusluvan mukainen velvoite
1.7.-31.12.2025 (pakkauksia)]],Lääkkeet[[#This Row],[Alin saldo 
1.7.-31.12.2025 (pakkauksia)]])*Lääkkeet[[#This Row],[Kirjanpitoarvo / pakkaus 1.7.2025
(EUR  ALV 0 %)]]</f>
        <v>0</v>
      </c>
      <c r="W770" s="49" t="str" cm="1">
        <f t="array" ref="W770">IFERROR(_xlfn.IFS(Lääkkeet[[#This Row],[Sitoutunut pääoma 
1.1.-30.6.2025 (EUR)]]&gt;0,"Täytetyt",Lääkkeet[[#This Row],[Sitoutunut pääoma 
1.7.-31.12.2025 (EUR)]]&gt;0,"Täytetyt"),"")</f>
        <v/>
      </c>
      <c r="X770" s="49"/>
      <c r="Y770" s="5">
        <f>Hakulomake!$B$29</f>
        <v>0</v>
      </c>
    </row>
    <row r="771" spans="1:25" x14ac:dyDescent="0.25">
      <c r="A771" s="6" t="s">
        <v>59</v>
      </c>
      <c r="B771" s="5">
        <f>Hakulomake!$B$17</f>
        <v>0</v>
      </c>
      <c r="C771" s="61">
        <v>5</v>
      </c>
      <c r="D771" s="5" t="s">
        <v>1245</v>
      </c>
      <c r="E771" s="60" t="s">
        <v>1440</v>
      </c>
      <c r="F771" s="5" t="s">
        <v>1247</v>
      </c>
      <c r="G771" s="5" t="s">
        <v>1439</v>
      </c>
      <c r="H771" s="5" t="s">
        <v>93</v>
      </c>
      <c r="I771" s="5" t="s">
        <v>133</v>
      </c>
      <c r="J771" s="61">
        <v>100</v>
      </c>
      <c r="N771" s="13"/>
      <c r="O771" s="39">
        <f>MIN(Lääkkeet[[#This Row],[Velvoite 1.1.2025 (pakkauksia)]],Lääkkeet[[#This Row],[Suurimman alitusluvan mukainen velvoite 
1.1.-30.6.2025 (pakkauksia)]],Lääkkeet[[#This Row],[Alin saldo 
1.1.-30.6.2025 (pakkauksia)]])*Lääkkeet[[#This Row],[Kirjanpitoarvo / pakkaus 1.1.2025
(EUR  ALV 0 %)]]</f>
        <v>0</v>
      </c>
      <c r="P771" s="15"/>
      <c r="Q771" s="12"/>
      <c r="R771" s="12"/>
      <c r="S771" s="12"/>
      <c r="T771" s="13"/>
      <c r="U771" s="39">
        <f>MIN(Lääkkeet[[#This Row],[Velvoite 1.7.2025 (pakkauksia)]],Lääkkeet[[#This Row],[Suurimman alitusluvan mukainen velvoite
1.7.-31.12.2025 (pakkauksia)]],Lääkkeet[[#This Row],[Alin saldo 
1.7.-31.12.2025 (pakkauksia)]])*Lääkkeet[[#This Row],[Kirjanpitoarvo / pakkaus 1.7.2025
(EUR  ALV 0 %)]]</f>
        <v>0</v>
      </c>
      <c r="W771" s="49" t="str" cm="1">
        <f t="array" ref="W771">IFERROR(_xlfn.IFS(Lääkkeet[[#This Row],[Sitoutunut pääoma 
1.1.-30.6.2025 (EUR)]]&gt;0,"Täytetyt",Lääkkeet[[#This Row],[Sitoutunut pääoma 
1.7.-31.12.2025 (EUR)]]&gt;0,"Täytetyt"),"")</f>
        <v/>
      </c>
      <c r="X771" s="49"/>
      <c r="Y771" s="5">
        <f>Hakulomake!$B$29</f>
        <v>0</v>
      </c>
    </row>
    <row r="772" spans="1:25" x14ac:dyDescent="0.25">
      <c r="A772" s="6" t="s">
        <v>59</v>
      </c>
      <c r="B772" s="5">
        <f>Hakulomake!$B$17</f>
        <v>0</v>
      </c>
      <c r="C772" s="61">
        <v>5</v>
      </c>
      <c r="D772" s="5" t="s">
        <v>1206</v>
      </c>
      <c r="E772" s="60" t="s">
        <v>1441</v>
      </c>
      <c r="F772" s="5" t="s">
        <v>1208</v>
      </c>
      <c r="G772" s="5" t="s">
        <v>1298</v>
      </c>
      <c r="H772" s="5" t="s">
        <v>836</v>
      </c>
      <c r="I772" s="5" t="s">
        <v>806</v>
      </c>
      <c r="J772" s="61">
        <v>98</v>
      </c>
      <c r="N772" s="13"/>
      <c r="O772" s="39">
        <f>MIN(Lääkkeet[[#This Row],[Velvoite 1.1.2025 (pakkauksia)]],Lääkkeet[[#This Row],[Suurimman alitusluvan mukainen velvoite 
1.1.-30.6.2025 (pakkauksia)]],Lääkkeet[[#This Row],[Alin saldo 
1.1.-30.6.2025 (pakkauksia)]])*Lääkkeet[[#This Row],[Kirjanpitoarvo / pakkaus 1.1.2025
(EUR  ALV 0 %)]]</f>
        <v>0</v>
      </c>
      <c r="P772" s="15"/>
      <c r="Q772" s="12"/>
      <c r="R772" s="12"/>
      <c r="S772" s="12"/>
      <c r="T772" s="13"/>
      <c r="U772" s="39">
        <f>MIN(Lääkkeet[[#This Row],[Velvoite 1.7.2025 (pakkauksia)]],Lääkkeet[[#This Row],[Suurimman alitusluvan mukainen velvoite
1.7.-31.12.2025 (pakkauksia)]],Lääkkeet[[#This Row],[Alin saldo 
1.7.-31.12.2025 (pakkauksia)]])*Lääkkeet[[#This Row],[Kirjanpitoarvo / pakkaus 1.7.2025
(EUR  ALV 0 %)]]</f>
        <v>0</v>
      </c>
      <c r="W772" s="49" t="str" cm="1">
        <f t="array" ref="W772">IFERROR(_xlfn.IFS(Lääkkeet[[#This Row],[Sitoutunut pääoma 
1.1.-30.6.2025 (EUR)]]&gt;0,"Täytetyt",Lääkkeet[[#This Row],[Sitoutunut pääoma 
1.7.-31.12.2025 (EUR)]]&gt;0,"Täytetyt"),"")</f>
        <v/>
      </c>
      <c r="X772" s="49"/>
      <c r="Y772" s="5">
        <f>Hakulomake!$B$29</f>
        <v>0</v>
      </c>
    </row>
    <row r="773" spans="1:25" x14ac:dyDescent="0.25">
      <c r="A773" s="6" t="s">
        <v>59</v>
      </c>
      <c r="B773" s="5">
        <f>Hakulomake!$B$17</f>
        <v>0</v>
      </c>
      <c r="C773" s="61">
        <v>5</v>
      </c>
      <c r="D773" s="5" t="s">
        <v>1269</v>
      </c>
      <c r="E773" s="60" t="s">
        <v>1442</v>
      </c>
      <c r="F773" s="5" t="s">
        <v>1271</v>
      </c>
      <c r="G773" s="5" t="s">
        <v>1399</v>
      </c>
      <c r="H773" s="5" t="s">
        <v>1273</v>
      </c>
      <c r="I773" s="5" t="s">
        <v>206</v>
      </c>
      <c r="J773" s="61" t="s">
        <v>788</v>
      </c>
      <c r="N773" s="13"/>
      <c r="O773" s="39">
        <f>MIN(Lääkkeet[[#This Row],[Velvoite 1.1.2025 (pakkauksia)]],Lääkkeet[[#This Row],[Suurimman alitusluvan mukainen velvoite 
1.1.-30.6.2025 (pakkauksia)]],Lääkkeet[[#This Row],[Alin saldo 
1.1.-30.6.2025 (pakkauksia)]])*Lääkkeet[[#This Row],[Kirjanpitoarvo / pakkaus 1.1.2025
(EUR  ALV 0 %)]]</f>
        <v>0</v>
      </c>
      <c r="P773" s="15"/>
      <c r="Q773" s="12"/>
      <c r="R773" s="12"/>
      <c r="S773" s="12"/>
      <c r="T773" s="13"/>
      <c r="U773" s="39">
        <f>MIN(Lääkkeet[[#This Row],[Velvoite 1.7.2025 (pakkauksia)]],Lääkkeet[[#This Row],[Suurimman alitusluvan mukainen velvoite
1.7.-31.12.2025 (pakkauksia)]],Lääkkeet[[#This Row],[Alin saldo 
1.7.-31.12.2025 (pakkauksia)]])*Lääkkeet[[#This Row],[Kirjanpitoarvo / pakkaus 1.7.2025
(EUR  ALV 0 %)]]</f>
        <v>0</v>
      </c>
      <c r="W773" s="49" t="str" cm="1">
        <f t="array" ref="W773">IFERROR(_xlfn.IFS(Lääkkeet[[#This Row],[Sitoutunut pääoma 
1.1.-30.6.2025 (EUR)]]&gt;0,"Täytetyt",Lääkkeet[[#This Row],[Sitoutunut pääoma 
1.7.-31.12.2025 (EUR)]]&gt;0,"Täytetyt"),"")</f>
        <v/>
      </c>
      <c r="X773" s="49"/>
      <c r="Y773" s="5">
        <f>Hakulomake!$B$29</f>
        <v>0</v>
      </c>
    </row>
    <row r="774" spans="1:25" x14ac:dyDescent="0.25">
      <c r="A774" s="6" t="s">
        <v>59</v>
      </c>
      <c r="B774" s="5">
        <f>Hakulomake!$B$17</f>
        <v>0</v>
      </c>
      <c r="C774" s="61">
        <v>5</v>
      </c>
      <c r="D774" s="5" t="s">
        <v>1219</v>
      </c>
      <c r="E774" s="60" t="s">
        <v>1443</v>
      </c>
      <c r="F774" s="5" t="s">
        <v>1221</v>
      </c>
      <c r="G774" s="5" t="s">
        <v>1444</v>
      </c>
      <c r="H774" s="5" t="s">
        <v>64</v>
      </c>
      <c r="I774" s="5" t="s">
        <v>1445</v>
      </c>
      <c r="J774" s="61">
        <v>10</v>
      </c>
      <c r="N774" s="13"/>
      <c r="O774" s="39">
        <f>MIN(Lääkkeet[[#This Row],[Velvoite 1.1.2025 (pakkauksia)]],Lääkkeet[[#This Row],[Suurimman alitusluvan mukainen velvoite 
1.1.-30.6.2025 (pakkauksia)]],Lääkkeet[[#This Row],[Alin saldo 
1.1.-30.6.2025 (pakkauksia)]])*Lääkkeet[[#This Row],[Kirjanpitoarvo / pakkaus 1.1.2025
(EUR  ALV 0 %)]]</f>
        <v>0</v>
      </c>
      <c r="P774" s="15"/>
      <c r="Q774" s="12"/>
      <c r="R774" s="12"/>
      <c r="S774" s="12"/>
      <c r="T774" s="13"/>
      <c r="U774" s="39">
        <f>MIN(Lääkkeet[[#This Row],[Velvoite 1.7.2025 (pakkauksia)]],Lääkkeet[[#This Row],[Suurimman alitusluvan mukainen velvoite
1.7.-31.12.2025 (pakkauksia)]],Lääkkeet[[#This Row],[Alin saldo 
1.7.-31.12.2025 (pakkauksia)]])*Lääkkeet[[#This Row],[Kirjanpitoarvo / pakkaus 1.7.2025
(EUR  ALV 0 %)]]</f>
        <v>0</v>
      </c>
      <c r="W774" s="49" t="str" cm="1">
        <f t="array" ref="W774">IFERROR(_xlfn.IFS(Lääkkeet[[#This Row],[Sitoutunut pääoma 
1.1.-30.6.2025 (EUR)]]&gt;0,"Täytetyt",Lääkkeet[[#This Row],[Sitoutunut pääoma 
1.7.-31.12.2025 (EUR)]]&gt;0,"Täytetyt"),"")</f>
        <v/>
      </c>
      <c r="X774" s="49"/>
      <c r="Y774" s="5">
        <f>Hakulomake!$B$29</f>
        <v>0</v>
      </c>
    </row>
    <row r="775" spans="1:25" x14ac:dyDescent="0.25">
      <c r="A775" s="6" t="s">
        <v>59</v>
      </c>
      <c r="B775" s="5">
        <f>Hakulomake!$B$17</f>
        <v>0</v>
      </c>
      <c r="C775" s="61">
        <v>5</v>
      </c>
      <c r="D775" s="5" t="s">
        <v>1206</v>
      </c>
      <c r="E775" s="60" t="s">
        <v>1446</v>
      </c>
      <c r="F775" s="5" t="s">
        <v>1208</v>
      </c>
      <c r="G775" s="5" t="s">
        <v>1314</v>
      </c>
      <c r="H775" s="5" t="s">
        <v>796</v>
      </c>
      <c r="I775" s="5" t="s">
        <v>171</v>
      </c>
      <c r="J775" s="61">
        <v>100</v>
      </c>
      <c r="N775" s="13"/>
      <c r="O775" s="39">
        <f>MIN(Lääkkeet[[#This Row],[Velvoite 1.1.2025 (pakkauksia)]],Lääkkeet[[#This Row],[Suurimman alitusluvan mukainen velvoite 
1.1.-30.6.2025 (pakkauksia)]],Lääkkeet[[#This Row],[Alin saldo 
1.1.-30.6.2025 (pakkauksia)]])*Lääkkeet[[#This Row],[Kirjanpitoarvo / pakkaus 1.1.2025
(EUR  ALV 0 %)]]</f>
        <v>0</v>
      </c>
      <c r="P775" s="15"/>
      <c r="Q775" s="12"/>
      <c r="R775" s="12"/>
      <c r="S775" s="12"/>
      <c r="T775" s="13"/>
      <c r="U775" s="39">
        <f>MIN(Lääkkeet[[#This Row],[Velvoite 1.7.2025 (pakkauksia)]],Lääkkeet[[#This Row],[Suurimman alitusluvan mukainen velvoite
1.7.-31.12.2025 (pakkauksia)]],Lääkkeet[[#This Row],[Alin saldo 
1.7.-31.12.2025 (pakkauksia)]])*Lääkkeet[[#This Row],[Kirjanpitoarvo / pakkaus 1.7.2025
(EUR  ALV 0 %)]]</f>
        <v>0</v>
      </c>
      <c r="W775" s="49" t="str" cm="1">
        <f t="array" ref="W775">IFERROR(_xlfn.IFS(Lääkkeet[[#This Row],[Sitoutunut pääoma 
1.1.-30.6.2025 (EUR)]]&gt;0,"Täytetyt",Lääkkeet[[#This Row],[Sitoutunut pääoma 
1.7.-31.12.2025 (EUR)]]&gt;0,"Täytetyt"),"")</f>
        <v/>
      </c>
      <c r="X775" s="49"/>
      <c r="Y775" s="5">
        <f>Hakulomake!$B$29</f>
        <v>0</v>
      </c>
    </row>
    <row r="776" spans="1:25" x14ac:dyDescent="0.25">
      <c r="A776" s="6" t="s">
        <v>59</v>
      </c>
      <c r="B776" s="5">
        <f>Hakulomake!$B$17</f>
        <v>0</v>
      </c>
      <c r="C776" s="61">
        <v>5</v>
      </c>
      <c r="D776" s="5" t="s">
        <v>1206</v>
      </c>
      <c r="E776" s="60" t="s">
        <v>1447</v>
      </c>
      <c r="F776" s="5" t="s">
        <v>1208</v>
      </c>
      <c r="G776" s="5" t="s">
        <v>1448</v>
      </c>
      <c r="H776" s="5" t="s">
        <v>787</v>
      </c>
      <c r="I776" s="5" t="s">
        <v>193</v>
      </c>
      <c r="J776" s="61" t="s">
        <v>72</v>
      </c>
      <c r="N776" s="13"/>
      <c r="O776" s="39">
        <f>MIN(Lääkkeet[[#This Row],[Velvoite 1.1.2025 (pakkauksia)]],Lääkkeet[[#This Row],[Suurimman alitusluvan mukainen velvoite 
1.1.-30.6.2025 (pakkauksia)]],Lääkkeet[[#This Row],[Alin saldo 
1.1.-30.6.2025 (pakkauksia)]])*Lääkkeet[[#This Row],[Kirjanpitoarvo / pakkaus 1.1.2025
(EUR  ALV 0 %)]]</f>
        <v>0</v>
      </c>
      <c r="P776" s="15"/>
      <c r="Q776" s="12"/>
      <c r="R776" s="12"/>
      <c r="S776" s="12"/>
      <c r="T776" s="13"/>
      <c r="U776" s="39">
        <f>MIN(Lääkkeet[[#This Row],[Velvoite 1.7.2025 (pakkauksia)]],Lääkkeet[[#This Row],[Suurimman alitusluvan mukainen velvoite
1.7.-31.12.2025 (pakkauksia)]],Lääkkeet[[#This Row],[Alin saldo 
1.7.-31.12.2025 (pakkauksia)]])*Lääkkeet[[#This Row],[Kirjanpitoarvo / pakkaus 1.7.2025
(EUR  ALV 0 %)]]</f>
        <v>0</v>
      </c>
      <c r="W776" s="49" t="str" cm="1">
        <f t="array" ref="W776">IFERROR(_xlfn.IFS(Lääkkeet[[#This Row],[Sitoutunut pääoma 
1.1.-30.6.2025 (EUR)]]&gt;0,"Täytetyt",Lääkkeet[[#This Row],[Sitoutunut pääoma 
1.7.-31.12.2025 (EUR)]]&gt;0,"Täytetyt"),"")</f>
        <v/>
      </c>
      <c r="X776" s="49"/>
      <c r="Y776" s="5">
        <f>Hakulomake!$B$29</f>
        <v>0</v>
      </c>
    </row>
    <row r="777" spans="1:25" x14ac:dyDescent="0.25">
      <c r="A777" s="6" t="s">
        <v>59</v>
      </c>
      <c r="B777" s="5">
        <f>Hakulomake!$B$17</f>
        <v>0</v>
      </c>
      <c r="C777" s="61">
        <v>5</v>
      </c>
      <c r="D777" s="5" t="s">
        <v>1213</v>
      </c>
      <c r="E777" s="60" t="s">
        <v>1449</v>
      </c>
      <c r="F777" s="5" t="s">
        <v>1215</v>
      </c>
      <c r="G777" s="5" t="s">
        <v>1294</v>
      </c>
      <c r="H777" s="5" t="s">
        <v>1284</v>
      </c>
      <c r="I777" s="5" t="s">
        <v>219</v>
      </c>
      <c r="J777" s="61" t="s">
        <v>1286</v>
      </c>
      <c r="N777" s="13"/>
      <c r="O777" s="39">
        <f>MIN(Lääkkeet[[#This Row],[Velvoite 1.1.2025 (pakkauksia)]],Lääkkeet[[#This Row],[Suurimman alitusluvan mukainen velvoite 
1.1.-30.6.2025 (pakkauksia)]],Lääkkeet[[#This Row],[Alin saldo 
1.1.-30.6.2025 (pakkauksia)]])*Lääkkeet[[#This Row],[Kirjanpitoarvo / pakkaus 1.1.2025
(EUR  ALV 0 %)]]</f>
        <v>0</v>
      </c>
      <c r="P777" s="15"/>
      <c r="Q777" s="12"/>
      <c r="R777" s="12"/>
      <c r="S777" s="12"/>
      <c r="T777" s="13"/>
      <c r="U777" s="39">
        <f>MIN(Lääkkeet[[#This Row],[Velvoite 1.7.2025 (pakkauksia)]],Lääkkeet[[#This Row],[Suurimman alitusluvan mukainen velvoite
1.7.-31.12.2025 (pakkauksia)]],Lääkkeet[[#This Row],[Alin saldo 
1.7.-31.12.2025 (pakkauksia)]])*Lääkkeet[[#This Row],[Kirjanpitoarvo / pakkaus 1.7.2025
(EUR  ALV 0 %)]]</f>
        <v>0</v>
      </c>
      <c r="W777" s="49" t="str" cm="1">
        <f t="array" ref="W777">IFERROR(_xlfn.IFS(Lääkkeet[[#This Row],[Sitoutunut pääoma 
1.1.-30.6.2025 (EUR)]]&gt;0,"Täytetyt",Lääkkeet[[#This Row],[Sitoutunut pääoma 
1.7.-31.12.2025 (EUR)]]&gt;0,"Täytetyt"),"")</f>
        <v/>
      </c>
      <c r="X777" s="49"/>
      <c r="Y777" s="5">
        <f>Hakulomake!$B$29</f>
        <v>0</v>
      </c>
    </row>
    <row r="778" spans="1:25" x14ac:dyDescent="0.25">
      <c r="A778" s="6" t="s">
        <v>59</v>
      </c>
      <c r="B778" s="5">
        <f>Hakulomake!$B$17</f>
        <v>0</v>
      </c>
      <c r="C778" s="61">
        <v>5</v>
      </c>
      <c r="D778" s="5" t="s">
        <v>1213</v>
      </c>
      <c r="E778" s="60" t="s">
        <v>1450</v>
      </c>
      <c r="F778" s="5" t="s">
        <v>1215</v>
      </c>
      <c r="G778" s="5" t="s">
        <v>1229</v>
      </c>
      <c r="H778" s="5" t="s">
        <v>1230</v>
      </c>
      <c r="I778" s="5" t="s">
        <v>318</v>
      </c>
      <c r="J778" s="61">
        <v>96</v>
      </c>
      <c r="N778" s="13"/>
      <c r="O778" s="39">
        <f>MIN(Lääkkeet[[#This Row],[Velvoite 1.1.2025 (pakkauksia)]],Lääkkeet[[#This Row],[Suurimman alitusluvan mukainen velvoite 
1.1.-30.6.2025 (pakkauksia)]],Lääkkeet[[#This Row],[Alin saldo 
1.1.-30.6.2025 (pakkauksia)]])*Lääkkeet[[#This Row],[Kirjanpitoarvo / pakkaus 1.1.2025
(EUR  ALV 0 %)]]</f>
        <v>0</v>
      </c>
      <c r="P778" s="15"/>
      <c r="Q778" s="12"/>
      <c r="R778" s="12"/>
      <c r="S778" s="12"/>
      <c r="T778" s="13"/>
      <c r="U778" s="39">
        <f>MIN(Lääkkeet[[#This Row],[Velvoite 1.7.2025 (pakkauksia)]],Lääkkeet[[#This Row],[Suurimman alitusluvan mukainen velvoite
1.7.-31.12.2025 (pakkauksia)]],Lääkkeet[[#This Row],[Alin saldo 
1.7.-31.12.2025 (pakkauksia)]])*Lääkkeet[[#This Row],[Kirjanpitoarvo / pakkaus 1.7.2025
(EUR  ALV 0 %)]]</f>
        <v>0</v>
      </c>
      <c r="W778" s="49" t="str" cm="1">
        <f t="array" ref="W778">IFERROR(_xlfn.IFS(Lääkkeet[[#This Row],[Sitoutunut pääoma 
1.1.-30.6.2025 (EUR)]]&gt;0,"Täytetyt",Lääkkeet[[#This Row],[Sitoutunut pääoma 
1.7.-31.12.2025 (EUR)]]&gt;0,"Täytetyt"),"")</f>
        <v/>
      </c>
      <c r="X778" s="49"/>
      <c r="Y778" s="5">
        <f>Hakulomake!$B$29</f>
        <v>0</v>
      </c>
    </row>
    <row r="779" spans="1:25" x14ac:dyDescent="0.25">
      <c r="A779" s="6" t="s">
        <v>59</v>
      </c>
      <c r="B779" s="5">
        <f>Hakulomake!$B$17</f>
        <v>0</v>
      </c>
      <c r="C779" s="61">
        <v>5</v>
      </c>
      <c r="D779" s="5" t="s">
        <v>1206</v>
      </c>
      <c r="E779" s="60" t="s">
        <v>1451</v>
      </c>
      <c r="F779" s="5" t="s">
        <v>1208</v>
      </c>
      <c r="G779" s="5" t="s">
        <v>1298</v>
      </c>
      <c r="H779" s="5" t="s">
        <v>793</v>
      </c>
      <c r="I779" s="5" t="s">
        <v>806</v>
      </c>
      <c r="J779" s="61">
        <v>28</v>
      </c>
      <c r="N779" s="13"/>
      <c r="O779" s="39">
        <f>MIN(Lääkkeet[[#This Row],[Velvoite 1.1.2025 (pakkauksia)]],Lääkkeet[[#This Row],[Suurimman alitusluvan mukainen velvoite 
1.1.-30.6.2025 (pakkauksia)]],Lääkkeet[[#This Row],[Alin saldo 
1.1.-30.6.2025 (pakkauksia)]])*Lääkkeet[[#This Row],[Kirjanpitoarvo / pakkaus 1.1.2025
(EUR  ALV 0 %)]]</f>
        <v>0</v>
      </c>
      <c r="P779" s="15"/>
      <c r="Q779" s="12"/>
      <c r="R779" s="12"/>
      <c r="S779" s="12"/>
      <c r="T779" s="13"/>
      <c r="U779" s="39">
        <f>MIN(Lääkkeet[[#This Row],[Velvoite 1.7.2025 (pakkauksia)]],Lääkkeet[[#This Row],[Suurimman alitusluvan mukainen velvoite
1.7.-31.12.2025 (pakkauksia)]],Lääkkeet[[#This Row],[Alin saldo 
1.7.-31.12.2025 (pakkauksia)]])*Lääkkeet[[#This Row],[Kirjanpitoarvo / pakkaus 1.7.2025
(EUR  ALV 0 %)]]</f>
        <v>0</v>
      </c>
      <c r="W779" s="49" t="str" cm="1">
        <f t="array" ref="W779">IFERROR(_xlfn.IFS(Lääkkeet[[#This Row],[Sitoutunut pääoma 
1.1.-30.6.2025 (EUR)]]&gt;0,"Täytetyt",Lääkkeet[[#This Row],[Sitoutunut pääoma 
1.7.-31.12.2025 (EUR)]]&gt;0,"Täytetyt"),"")</f>
        <v/>
      </c>
      <c r="X779" s="49"/>
      <c r="Y779" s="5">
        <f>Hakulomake!$B$29</f>
        <v>0</v>
      </c>
    </row>
    <row r="780" spans="1:25" x14ac:dyDescent="0.25">
      <c r="A780" s="6" t="s">
        <v>59</v>
      </c>
      <c r="B780" s="5">
        <f>Hakulomake!$B$17</f>
        <v>0</v>
      </c>
      <c r="C780" s="61">
        <v>5</v>
      </c>
      <c r="D780" s="5" t="s">
        <v>1213</v>
      </c>
      <c r="E780" s="60" t="s">
        <v>1452</v>
      </c>
      <c r="F780" s="5" t="s">
        <v>1215</v>
      </c>
      <c r="G780" s="5" t="s">
        <v>1430</v>
      </c>
      <c r="H780" s="5" t="s">
        <v>93</v>
      </c>
      <c r="I780" s="5" t="s">
        <v>1431</v>
      </c>
      <c r="J780" s="61">
        <v>12</v>
      </c>
      <c r="N780" s="13"/>
      <c r="O780" s="39">
        <f>MIN(Lääkkeet[[#This Row],[Velvoite 1.1.2025 (pakkauksia)]],Lääkkeet[[#This Row],[Suurimman alitusluvan mukainen velvoite 
1.1.-30.6.2025 (pakkauksia)]],Lääkkeet[[#This Row],[Alin saldo 
1.1.-30.6.2025 (pakkauksia)]])*Lääkkeet[[#This Row],[Kirjanpitoarvo / pakkaus 1.1.2025
(EUR  ALV 0 %)]]</f>
        <v>0</v>
      </c>
      <c r="P780" s="15"/>
      <c r="Q780" s="12"/>
      <c r="R780" s="12"/>
      <c r="S780" s="12"/>
      <c r="T780" s="13"/>
      <c r="U780" s="39">
        <f>MIN(Lääkkeet[[#This Row],[Velvoite 1.7.2025 (pakkauksia)]],Lääkkeet[[#This Row],[Suurimman alitusluvan mukainen velvoite
1.7.-31.12.2025 (pakkauksia)]],Lääkkeet[[#This Row],[Alin saldo 
1.7.-31.12.2025 (pakkauksia)]])*Lääkkeet[[#This Row],[Kirjanpitoarvo / pakkaus 1.7.2025
(EUR  ALV 0 %)]]</f>
        <v>0</v>
      </c>
      <c r="W780" s="49" t="str" cm="1">
        <f t="array" ref="W780">IFERROR(_xlfn.IFS(Lääkkeet[[#This Row],[Sitoutunut pääoma 
1.1.-30.6.2025 (EUR)]]&gt;0,"Täytetyt",Lääkkeet[[#This Row],[Sitoutunut pääoma 
1.7.-31.12.2025 (EUR)]]&gt;0,"Täytetyt"),"")</f>
        <v/>
      </c>
      <c r="X780" s="49"/>
      <c r="Y780" s="5">
        <f>Hakulomake!$B$29</f>
        <v>0</v>
      </c>
    </row>
    <row r="781" spans="1:25" x14ac:dyDescent="0.25">
      <c r="A781" s="6" t="s">
        <v>59</v>
      </c>
      <c r="B781" s="5">
        <f>Hakulomake!$B$17</f>
        <v>0</v>
      </c>
      <c r="C781" s="61">
        <v>5</v>
      </c>
      <c r="D781" s="5" t="s">
        <v>1269</v>
      </c>
      <c r="E781" s="60" t="s">
        <v>1453</v>
      </c>
      <c r="F781" s="5" t="s">
        <v>1271</v>
      </c>
      <c r="G781" s="5" t="s">
        <v>1399</v>
      </c>
      <c r="H781" s="5" t="s">
        <v>1273</v>
      </c>
      <c r="I781" s="5" t="s">
        <v>206</v>
      </c>
      <c r="J781" s="61" t="s">
        <v>1305</v>
      </c>
      <c r="N781" s="13"/>
      <c r="O781" s="39">
        <f>MIN(Lääkkeet[[#This Row],[Velvoite 1.1.2025 (pakkauksia)]],Lääkkeet[[#This Row],[Suurimman alitusluvan mukainen velvoite 
1.1.-30.6.2025 (pakkauksia)]],Lääkkeet[[#This Row],[Alin saldo 
1.1.-30.6.2025 (pakkauksia)]])*Lääkkeet[[#This Row],[Kirjanpitoarvo / pakkaus 1.1.2025
(EUR  ALV 0 %)]]</f>
        <v>0</v>
      </c>
      <c r="P781" s="15"/>
      <c r="Q781" s="12"/>
      <c r="R781" s="12"/>
      <c r="S781" s="12"/>
      <c r="T781" s="13"/>
      <c r="U781" s="39">
        <f>MIN(Lääkkeet[[#This Row],[Velvoite 1.7.2025 (pakkauksia)]],Lääkkeet[[#This Row],[Suurimman alitusluvan mukainen velvoite
1.7.-31.12.2025 (pakkauksia)]],Lääkkeet[[#This Row],[Alin saldo 
1.7.-31.12.2025 (pakkauksia)]])*Lääkkeet[[#This Row],[Kirjanpitoarvo / pakkaus 1.7.2025
(EUR  ALV 0 %)]]</f>
        <v>0</v>
      </c>
      <c r="W781" s="49" t="str" cm="1">
        <f t="array" ref="W781">IFERROR(_xlfn.IFS(Lääkkeet[[#This Row],[Sitoutunut pääoma 
1.1.-30.6.2025 (EUR)]]&gt;0,"Täytetyt",Lääkkeet[[#This Row],[Sitoutunut pääoma 
1.7.-31.12.2025 (EUR)]]&gt;0,"Täytetyt"),"")</f>
        <v/>
      </c>
      <c r="X781" s="49"/>
      <c r="Y781" s="5">
        <f>Hakulomake!$B$29</f>
        <v>0</v>
      </c>
    </row>
    <row r="782" spans="1:25" x14ac:dyDescent="0.25">
      <c r="A782" s="6" t="s">
        <v>59</v>
      </c>
      <c r="B782" s="5">
        <f>Hakulomake!$B$17</f>
        <v>0</v>
      </c>
      <c r="C782" s="61">
        <v>5</v>
      </c>
      <c r="D782" s="5" t="s">
        <v>1213</v>
      </c>
      <c r="E782" s="60" t="s">
        <v>1454</v>
      </c>
      <c r="F782" s="5" t="s">
        <v>1215</v>
      </c>
      <c r="G782" s="5" t="s">
        <v>1277</v>
      </c>
      <c r="H782" s="5" t="s">
        <v>93</v>
      </c>
      <c r="I782" s="5" t="s">
        <v>133</v>
      </c>
      <c r="J782" s="61">
        <v>30</v>
      </c>
      <c r="N782" s="13"/>
      <c r="O782" s="39">
        <f>MIN(Lääkkeet[[#This Row],[Velvoite 1.1.2025 (pakkauksia)]],Lääkkeet[[#This Row],[Suurimman alitusluvan mukainen velvoite 
1.1.-30.6.2025 (pakkauksia)]],Lääkkeet[[#This Row],[Alin saldo 
1.1.-30.6.2025 (pakkauksia)]])*Lääkkeet[[#This Row],[Kirjanpitoarvo / pakkaus 1.1.2025
(EUR  ALV 0 %)]]</f>
        <v>0</v>
      </c>
      <c r="P782" s="15"/>
      <c r="Q782" s="12"/>
      <c r="R782" s="12"/>
      <c r="S782" s="12"/>
      <c r="T782" s="13"/>
      <c r="U782" s="39">
        <f>MIN(Lääkkeet[[#This Row],[Velvoite 1.7.2025 (pakkauksia)]],Lääkkeet[[#This Row],[Suurimman alitusluvan mukainen velvoite
1.7.-31.12.2025 (pakkauksia)]],Lääkkeet[[#This Row],[Alin saldo 
1.7.-31.12.2025 (pakkauksia)]])*Lääkkeet[[#This Row],[Kirjanpitoarvo / pakkaus 1.7.2025
(EUR  ALV 0 %)]]</f>
        <v>0</v>
      </c>
      <c r="W782" s="49" t="str" cm="1">
        <f t="array" ref="W782">IFERROR(_xlfn.IFS(Lääkkeet[[#This Row],[Sitoutunut pääoma 
1.1.-30.6.2025 (EUR)]]&gt;0,"Täytetyt",Lääkkeet[[#This Row],[Sitoutunut pääoma 
1.7.-31.12.2025 (EUR)]]&gt;0,"Täytetyt"),"")</f>
        <v/>
      </c>
      <c r="X782" s="49"/>
      <c r="Y782" s="5">
        <f>Hakulomake!$B$29</f>
        <v>0</v>
      </c>
    </row>
    <row r="783" spans="1:25" x14ac:dyDescent="0.25">
      <c r="A783" s="6" t="s">
        <v>59</v>
      </c>
      <c r="B783" s="5">
        <f>Hakulomake!$B$17</f>
        <v>0</v>
      </c>
      <c r="C783" s="61">
        <v>5</v>
      </c>
      <c r="D783" s="5" t="s">
        <v>1206</v>
      </c>
      <c r="E783" s="60" t="s">
        <v>1455</v>
      </c>
      <c r="F783" s="5" t="s">
        <v>1208</v>
      </c>
      <c r="G783" s="5" t="s">
        <v>1448</v>
      </c>
      <c r="H783" s="5" t="s">
        <v>787</v>
      </c>
      <c r="I783" s="5" t="s">
        <v>193</v>
      </c>
      <c r="J783" s="61" t="s">
        <v>947</v>
      </c>
      <c r="N783" s="13"/>
      <c r="O783" s="39">
        <f>MIN(Lääkkeet[[#This Row],[Velvoite 1.1.2025 (pakkauksia)]],Lääkkeet[[#This Row],[Suurimman alitusluvan mukainen velvoite 
1.1.-30.6.2025 (pakkauksia)]],Lääkkeet[[#This Row],[Alin saldo 
1.1.-30.6.2025 (pakkauksia)]])*Lääkkeet[[#This Row],[Kirjanpitoarvo / pakkaus 1.1.2025
(EUR  ALV 0 %)]]</f>
        <v>0</v>
      </c>
      <c r="P783" s="15"/>
      <c r="Q783" s="12"/>
      <c r="R783" s="12"/>
      <c r="S783" s="12"/>
      <c r="T783" s="13"/>
      <c r="U783" s="39">
        <f>MIN(Lääkkeet[[#This Row],[Velvoite 1.7.2025 (pakkauksia)]],Lääkkeet[[#This Row],[Suurimman alitusluvan mukainen velvoite
1.7.-31.12.2025 (pakkauksia)]],Lääkkeet[[#This Row],[Alin saldo 
1.7.-31.12.2025 (pakkauksia)]])*Lääkkeet[[#This Row],[Kirjanpitoarvo / pakkaus 1.7.2025
(EUR  ALV 0 %)]]</f>
        <v>0</v>
      </c>
      <c r="W783" s="49" t="str" cm="1">
        <f t="array" ref="W783">IFERROR(_xlfn.IFS(Lääkkeet[[#This Row],[Sitoutunut pääoma 
1.1.-30.6.2025 (EUR)]]&gt;0,"Täytetyt",Lääkkeet[[#This Row],[Sitoutunut pääoma 
1.7.-31.12.2025 (EUR)]]&gt;0,"Täytetyt"),"")</f>
        <v/>
      </c>
      <c r="X783" s="49"/>
      <c r="Y783" s="5">
        <f>Hakulomake!$B$29</f>
        <v>0</v>
      </c>
    </row>
    <row r="784" spans="1:25" x14ac:dyDescent="0.25">
      <c r="A784" s="6" t="s">
        <v>59</v>
      </c>
      <c r="B784" s="5">
        <f>Hakulomake!$B$17</f>
        <v>0</v>
      </c>
      <c r="C784" s="61">
        <v>5</v>
      </c>
      <c r="D784" s="5" t="s">
        <v>1213</v>
      </c>
      <c r="E784" s="60" t="s">
        <v>1456</v>
      </c>
      <c r="F784" s="5" t="s">
        <v>1215</v>
      </c>
      <c r="G784" s="5" t="s">
        <v>1254</v>
      </c>
      <c r="H784" s="5" t="s">
        <v>93</v>
      </c>
      <c r="I784" s="5" t="s">
        <v>133</v>
      </c>
      <c r="J784" s="61">
        <v>30</v>
      </c>
      <c r="N784" s="13"/>
      <c r="O784" s="39">
        <f>MIN(Lääkkeet[[#This Row],[Velvoite 1.1.2025 (pakkauksia)]],Lääkkeet[[#This Row],[Suurimman alitusluvan mukainen velvoite 
1.1.-30.6.2025 (pakkauksia)]],Lääkkeet[[#This Row],[Alin saldo 
1.1.-30.6.2025 (pakkauksia)]])*Lääkkeet[[#This Row],[Kirjanpitoarvo / pakkaus 1.1.2025
(EUR  ALV 0 %)]]</f>
        <v>0</v>
      </c>
      <c r="P784" s="15"/>
      <c r="Q784" s="12"/>
      <c r="R784" s="12"/>
      <c r="S784" s="12"/>
      <c r="T784" s="13"/>
      <c r="U784" s="39">
        <f>MIN(Lääkkeet[[#This Row],[Velvoite 1.7.2025 (pakkauksia)]],Lääkkeet[[#This Row],[Suurimman alitusluvan mukainen velvoite
1.7.-31.12.2025 (pakkauksia)]],Lääkkeet[[#This Row],[Alin saldo 
1.7.-31.12.2025 (pakkauksia)]])*Lääkkeet[[#This Row],[Kirjanpitoarvo / pakkaus 1.7.2025
(EUR  ALV 0 %)]]</f>
        <v>0</v>
      </c>
      <c r="W784" s="49" t="str" cm="1">
        <f t="array" ref="W784">IFERROR(_xlfn.IFS(Lääkkeet[[#This Row],[Sitoutunut pääoma 
1.1.-30.6.2025 (EUR)]]&gt;0,"Täytetyt",Lääkkeet[[#This Row],[Sitoutunut pääoma 
1.7.-31.12.2025 (EUR)]]&gt;0,"Täytetyt"),"")</f>
        <v/>
      </c>
      <c r="X784" s="49"/>
      <c r="Y784" s="5">
        <f>Hakulomake!$B$29</f>
        <v>0</v>
      </c>
    </row>
    <row r="785" spans="1:25" x14ac:dyDescent="0.25">
      <c r="A785" s="6" t="s">
        <v>59</v>
      </c>
      <c r="B785" s="5">
        <f>Hakulomake!$B$17</f>
        <v>0</v>
      </c>
      <c r="C785" s="61">
        <v>5</v>
      </c>
      <c r="D785" s="5" t="s">
        <v>1206</v>
      </c>
      <c r="E785" s="60" t="s">
        <v>1457</v>
      </c>
      <c r="F785" s="5" t="s">
        <v>1208</v>
      </c>
      <c r="G785" s="5" t="s">
        <v>1383</v>
      </c>
      <c r="H785" s="5" t="s">
        <v>836</v>
      </c>
      <c r="I785" s="5" t="s">
        <v>806</v>
      </c>
      <c r="J785" s="61">
        <v>28</v>
      </c>
      <c r="N785" s="13"/>
      <c r="O785" s="39">
        <f>MIN(Lääkkeet[[#This Row],[Velvoite 1.1.2025 (pakkauksia)]],Lääkkeet[[#This Row],[Suurimman alitusluvan mukainen velvoite 
1.1.-30.6.2025 (pakkauksia)]],Lääkkeet[[#This Row],[Alin saldo 
1.1.-30.6.2025 (pakkauksia)]])*Lääkkeet[[#This Row],[Kirjanpitoarvo / pakkaus 1.1.2025
(EUR  ALV 0 %)]]</f>
        <v>0</v>
      </c>
      <c r="P785" s="15"/>
      <c r="Q785" s="12"/>
      <c r="R785" s="12"/>
      <c r="S785" s="12"/>
      <c r="T785" s="13"/>
      <c r="U785" s="39">
        <f>MIN(Lääkkeet[[#This Row],[Velvoite 1.7.2025 (pakkauksia)]],Lääkkeet[[#This Row],[Suurimman alitusluvan mukainen velvoite
1.7.-31.12.2025 (pakkauksia)]],Lääkkeet[[#This Row],[Alin saldo 
1.7.-31.12.2025 (pakkauksia)]])*Lääkkeet[[#This Row],[Kirjanpitoarvo / pakkaus 1.7.2025
(EUR  ALV 0 %)]]</f>
        <v>0</v>
      </c>
      <c r="W785" s="49" t="str" cm="1">
        <f t="array" ref="W785">IFERROR(_xlfn.IFS(Lääkkeet[[#This Row],[Sitoutunut pääoma 
1.1.-30.6.2025 (EUR)]]&gt;0,"Täytetyt",Lääkkeet[[#This Row],[Sitoutunut pääoma 
1.7.-31.12.2025 (EUR)]]&gt;0,"Täytetyt"),"")</f>
        <v/>
      </c>
      <c r="X785" s="49"/>
      <c r="Y785" s="5">
        <f>Hakulomake!$B$29</f>
        <v>0</v>
      </c>
    </row>
    <row r="786" spans="1:25" x14ac:dyDescent="0.25">
      <c r="A786" s="6" t="s">
        <v>59</v>
      </c>
      <c r="B786" s="5">
        <f>Hakulomake!$B$17</f>
        <v>0</v>
      </c>
      <c r="C786" s="61">
        <v>5</v>
      </c>
      <c r="D786" s="5" t="s">
        <v>1206</v>
      </c>
      <c r="E786" s="60" t="s">
        <v>1458</v>
      </c>
      <c r="F786" s="5" t="s">
        <v>1208</v>
      </c>
      <c r="G786" s="5" t="s">
        <v>1459</v>
      </c>
      <c r="H786" s="5" t="s">
        <v>436</v>
      </c>
      <c r="I786" s="5" t="s">
        <v>193</v>
      </c>
      <c r="J786" s="61" t="s">
        <v>1268</v>
      </c>
      <c r="N786" s="13"/>
      <c r="O786" s="39">
        <f>MIN(Lääkkeet[[#This Row],[Velvoite 1.1.2025 (pakkauksia)]],Lääkkeet[[#This Row],[Suurimman alitusluvan mukainen velvoite 
1.1.-30.6.2025 (pakkauksia)]],Lääkkeet[[#This Row],[Alin saldo 
1.1.-30.6.2025 (pakkauksia)]])*Lääkkeet[[#This Row],[Kirjanpitoarvo / pakkaus 1.1.2025
(EUR  ALV 0 %)]]</f>
        <v>0</v>
      </c>
      <c r="P786" s="15"/>
      <c r="Q786" s="12"/>
      <c r="R786" s="12"/>
      <c r="S786" s="12"/>
      <c r="T786" s="13"/>
      <c r="U786" s="39">
        <f>MIN(Lääkkeet[[#This Row],[Velvoite 1.7.2025 (pakkauksia)]],Lääkkeet[[#This Row],[Suurimman alitusluvan mukainen velvoite
1.7.-31.12.2025 (pakkauksia)]],Lääkkeet[[#This Row],[Alin saldo 
1.7.-31.12.2025 (pakkauksia)]])*Lääkkeet[[#This Row],[Kirjanpitoarvo / pakkaus 1.7.2025
(EUR  ALV 0 %)]]</f>
        <v>0</v>
      </c>
      <c r="W786" s="49" t="str" cm="1">
        <f t="array" ref="W786">IFERROR(_xlfn.IFS(Lääkkeet[[#This Row],[Sitoutunut pääoma 
1.1.-30.6.2025 (EUR)]]&gt;0,"Täytetyt",Lääkkeet[[#This Row],[Sitoutunut pääoma 
1.7.-31.12.2025 (EUR)]]&gt;0,"Täytetyt"),"")</f>
        <v/>
      </c>
      <c r="X786" s="49"/>
      <c r="Y786" s="5">
        <f>Hakulomake!$B$29</f>
        <v>0</v>
      </c>
    </row>
    <row r="787" spans="1:25" x14ac:dyDescent="0.25">
      <c r="A787" s="6" t="s">
        <v>59</v>
      </c>
      <c r="B787" s="5">
        <f>Hakulomake!$B$17</f>
        <v>0</v>
      </c>
      <c r="C787" s="61">
        <v>5</v>
      </c>
      <c r="D787" s="5" t="s">
        <v>1213</v>
      </c>
      <c r="E787" s="60" t="s">
        <v>1460</v>
      </c>
      <c r="F787" s="5" t="s">
        <v>1215</v>
      </c>
      <c r="G787" s="5" t="s">
        <v>1397</v>
      </c>
      <c r="H787" s="5" t="s">
        <v>280</v>
      </c>
      <c r="I787" s="5" t="s">
        <v>65</v>
      </c>
      <c r="J787" s="61">
        <v>15</v>
      </c>
      <c r="N787" s="13"/>
      <c r="O787" s="39">
        <f>MIN(Lääkkeet[[#This Row],[Velvoite 1.1.2025 (pakkauksia)]],Lääkkeet[[#This Row],[Suurimman alitusluvan mukainen velvoite 
1.1.-30.6.2025 (pakkauksia)]],Lääkkeet[[#This Row],[Alin saldo 
1.1.-30.6.2025 (pakkauksia)]])*Lääkkeet[[#This Row],[Kirjanpitoarvo / pakkaus 1.1.2025
(EUR  ALV 0 %)]]</f>
        <v>0</v>
      </c>
      <c r="P787" s="15"/>
      <c r="Q787" s="12"/>
      <c r="R787" s="12"/>
      <c r="S787" s="12"/>
      <c r="T787" s="13"/>
      <c r="U787" s="39">
        <f>MIN(Lääkkeet[[#This Row],[Velvoite 1.7.2025 (pakkauksia)]],Lääkkeet[[#This Row],[Suurimman alitusluvan mukainen velvoite
1.7.-31.12.2025 (pakkauksia)]],Lääkkeet[[#This Row],[Alin saldo 
1.7.-31.12.2025 (pakkauksia)]])*Lääkkeet[[#This Row],[Kirjanpitoarvo / pakkaus 1.7.2025
(EUR  ALV 0 %)]]</f>
        <v>0</v>
      </c>
      <c r="W787" s="49" t="str" cm="1">
        <f t="array" ref="W787">IFERROR(_xlfn.IFS(Lääkkeet[[#This Row],[Sitoutunut pääoma 
1.1.-30.6.2025 (EUR)]]&gt;0,"Täytetyt",Lääkkeet[[#This Row],[Sitoutunut pääoma 
1.7.-31.12.2025 (EUR)]]&gt;0,"Täytetyt"),"")</f>
        <v/>
      </c>
      <c r="X787" s="49"/>
      <c r="Y787" s="5">
        <f>Hakulomake!$B$29</f>
        <v>0</v>
      </c>
    </row>
    <row r="788" spans="1:25" x14ac:dyDescent="0.25">
      <c r="A788" s="6" t="s">
        <v>59</v>
      </c>
      <c r="B788" s="5">
        <f>Hakulomake!$B$17</f>
        <v>0</v>
      </c>
      <c r="C788" s="61">
        <v>5</v>
      </c>
      <c r="D788" s="5" t="s">
        <v>1219</v>
      </c>
      <c r="E788" s="60" t="s">
        <v>1461</v>
      </c>
      <c r="F788" s="5" t="s">
        <v>1221</v>
      </c>
      <c r="G788" s="5" t="s">
        <v>1241</v>
      </c>
      <c r="H788" s="5" t="s">
        <v>64</v>
      </c>
      <c r="I788" s="5" t="s">
        <v>1428</v>
      </c>
      <c r="J788" s="61">
        <v>10</v>
      </c>
      <c r="N788" s="13"/>
      <c r="O788" s="39">
        <f>MIN(Lääkkeet[[#This Row],[Velvoite 1.1.2025 (pakkauksia)]],Lääkkeet[[#This Row],[Suurimman alitusluvan mukainen velvoite 
1.1.-30.6.2025 (pakkauksia)]],Lääkkeet[[#This Row],[Alin saldo 
1.1.-30.6.2025 (pakkauksia)]])*Lääkkeet[[#This Row],[Kirjanpitoarvo / pakkaus 1.1.2025
(EUR  ALV 0 %)]]</f>
        <v>0</v>
      </c>
      <c r="P788" s="15"/>
      <c r="Q788" s="12"/>
      <c r="R788" s="12"/>
      <c r="S788" s="12"/>
      <c r="T788" s="13"/>
      <c r="U788" s="39">
        <f>MIN(Lääkkeet[[#This Row],[Velvoite 1.7.2025 (pakkauksia)]],Lääkkeet[[#This Row],[Suurimman alitusluvan mukainen velvoite
1.7.-31.12.2025 (pakkauksia)]],Lääkkeet[[#This Row],[Alin saldo 
1.7.-31.12.2025 (pakkauksia)]])*Lääkkeet[[#This Row],[Kirjanpitoarvo / pakkaus 1.7.2025
(EUR  ALV 0 %)]]</f>
        <v>0</v>
      </c>
      <c r="W788" s="49" t="str" cm="1">
        <f t="array" ref="W788">IFERROR(_xlfn.IFS(Lääkkeet[[#This Row],[Sitoutunut pääoma 
1.1.-30.6.2025 (EUR)]]&gt;0,"Täytetyt",Lääkkeet[[#This Row],[Sitoutunut pääoma 
1.7.-31.12.2025 (EUR)]]&gt;0,"Täytetyt"),"")</f>
        <v/>
      </c>
      <c r="X788" s="49"/>
      <c r="Y788" s="5">
        <f>Hakulomake!$B$29</f>
        <v>0</v>
      </c>
    </row>
    <row r="789" spans="1:25" x14ac:dyDescent="0.25">
      <c r="A789" s="6" t="s">
        <v>59</v>
      </c>
      <c r="B789" s="5">
        <f>Hakulomake!$B$17</f>
        <v>0</v>
      </c>
      <c r="C789" s="61">
        <v>5</v>
      </c>
      <c r="D789" s="5" t="s">
        <v>1219</v>
      </c>
      <c r="E789" s="60" t="s">
        <v>1462</v>
      </c>
      <c r="F789" s="5" t="s">
        <v>1221</v>
      </c>
      <c r="G789" s="5" t="s">
        <v>1463</v>
      </c>
      <c r="H789" s="5" t="s">
        <v>203</v>
      </c>
      <c r="I789" s="5" t="s">
        <v>65</v>
      </c>
      <c r="J789" s="61">
        <v>100</v>
      </c>
      <c r="N789" s="13"/>
      <c r="O789" s="39">
        <f>MIN(Lääkkeet[[#This Row],[Velvoite 1.1.2025 (pakkauksia)]],Lääkkeet[[#This Row],[Suurimman alitusluvan mukainen velvoite 
1.1.-30.6.2025 (pakkauksia)]],Lääkkeet[[#This Row],[Alin saldo 
1.1.-30.6.2025 (pakkauksia)]])*Lääkkeet[[#This Row],[Kirjanpitoarvo / pakkaus 1.1.2025
(EUR  ALV 0 %)]]</f>
        <v>0</v>
      </c>
      <c r="P789" s="15"/>
      <c r="Q789" s="12"/>
      <c r="R789" s="12"/>
      <c r="S789" s="12"/>
      <c r="T789" s="13"/>
      <c r="U789" s="39">
        <f>MIN(Lääkkeet[[#This Row],[Velvoite 1.7.2025 (pakkauksia)]],Lääkkeet[[#This Row],[Suurimman alitusluvan mukainen velvoite
1.7.-31.12.2025 (pakkauksia)]],Lääkkeet[[#This Row],[Alin saldo 
1.7.-31.12.2025 (pakkauksia)]])*Lääkkeet[[#This Row],[Kirjanpitoarvo / pakkaus 1.7.2025
(EUR  ALV 0 %)]]</f>
        <v>0</v>
      </c>
      <c r="W789" s="49" t="str" cm="1">
        <f t="array" ref="W789">IFERROR(_xlfn.IFS(Lääkkeet[[#This Row],[Sitoutunut pääoma 
1.1.-30.6.2025 (EUR)]]&gt;0,"Täytetyt",Lääkkeet[[#This Row],[Sitoutunut pääoma 
1.7.-31.12.2025 (EUR)]]&gt;0,"Täytetyt"),"")</f>
        <v/>
      </c>
      <c r="X789" s="49"/>
      <c r="Y789" s="5">
        <f>Hakulomake!$B$29</f>
        <v>0</v>
      </c>
    </row>
    <row r="790" spans="1:25" x14ac:dyDescent="0.25">
      <c r="A790" s="6" t="s">
        <v>59</v>
      </c>
      <c r="B790" s="5">
        <f>Hakulomake!$B$17</f>
        <v>0</v>
      </c>
      <c r="C790" s="61">
        <v>5</v>
      </c>
      <c r="D790" s="5" t="s">
        <v>1206</v>
      </c>
      <c r="E790" s="60" t="s">
        <v>1464</v>
      </c>
      <c r="F790" s="5" t="s">
        <v>1208</v>
      </c>
      <c r="G790" s="5" t="s">
        <v>1375</v>
      </c>
      <c r="H790" s="5" t="s">
        <v>796</v>
      </c>
      <c r="I790" s="5" t="s">
        <v>65</v>
      </c>
      <c r="J790" s="61">
        <v>30</v>
      </c>
      <c r="N790" s="13"/>
      <c r="O790" s="39">
        <f>MIN(Lääkkeet[[#This Row],[Velvoite 1.1.2025 (pakkauksia)]],Lääkkeet[[#This Row],[Suurimman alitusluvan mukainen velvoite 
1.1.-30.6.2025 (pakkauksia)]],Lääkkeet[[#This Row],[Alin saldo 
1.1.-30.6.2025 (pakkauksia)]])*Lääkkeet[[#This Row],[Kirjanpitoarvo / pakkaus 1.1.2025
(EUR  ALV 0 %)]]</f>
        <v>0</v>
      </c>
      <c r="P790" s="15"/>
      <c r="Q790" s="12"/>
      <c r="R790" s="12"/>
      <c r="S790" s="12"/>
      <c r="T790" s="13"/>
      <c r="U790" s="39">
        <f>MIN(Lääkkeet[[#This Row],[Velvoite 1.7.2025 (pakkauksia)]],Lääkkeet[[#This Row],[Suurimman alitusluvan mukainen velvoite
1.7.-31.12.2025 (pakkauksia)]],Lääkkeet[[#This Row],[Alin saldo 
1.7.-31.12.2025 (pakkauksia)]])*Lääkkeet[[#This Row],[Kirjanpitoarvo / pakkaus 1.7.2025
(EUR  ALV 0 %)]]</f>
        <v>0</v>
      </c>
      <c r="W790" s="49" t="str" cm="1">
        <f t="array" ref="W790">IFERROR(_xlfn.IFS(Lääkkeet[[#This Row],[Sitoutunut pääoma 
1.1.-30.6.2025 (EUR)]]&gt;0,"Täytetyt",Lääkkeet[[#This Row],[Sitoutunut pääoma 
1.7.-31.12.2025 (EUR)]]&gt;0,"Täytetyt"),"")</f>
        <v/>
      </c>
      <c r="X790" s="49"/>
      <c r="Y790" s="5">
        <f>Hakulomake!$B$29</f>
        <v>0</v>
      </c>
    </row>
    <row r="791" spans="1:25" x14ac:dyDescent="0.25">
      <c r="A791" s="6" t="s">
        <v>59</v>
      </c>
      <c r="B791" s="5">
        <f>Hakulomake!$B$17</f>
        <v>0</v>
      </c>
      <c r="C791" s="61">
        <v>5</v>
      </c>
      <c r="D791" s="5" t="s">
        <v>1213</v>
      </c>
      <c r="E791" s="60" t="s">
        <v>1465</v>
      </c>
      <c r="F791" s="5" t="s">
        <v>1215</v>
      </c>
      <c r="G791" s="5" t="s">
        <v>1294</v>
      </c>
      <c r="H791" s="5" t="s">
        <v>430</v>
      </c>
      <c r="I791" s="5" t="s">
        <v>1354</v>
      </c>
      <c r="J791" s="61">
        <v>10</v>
      </c>
      <c r="N791" s="13"/>
      <c r="O791" s="39">
        <f>MIN(Lääkkeet[[#This Row],[Velvoite 1.1.2025 (pakkauksia)]],Lääkkeet[[#This Row],[Suurimman alitusluvan mukainen velvoite 
1.1.-30.6.2025 (pakkauksia)]],Lääkkeet[[#This Row],[Alin saldo 
1.1.-30.6.2025 (pakkauksia)]])*Lääkkeet[[#This Row],[Kirjanpitoarvo / pakkaus 1.1.2025
(EUR  ALV 0 %)]]</f>
        <v>0</v>
      </c>
      <c r="P791" s="15"/>
      <c r="Q791" s="12"/>
      <c r="R791" s="12"/>
      <c r="S791" s="12"/>
      <c r="T791" s="13"/>
      <c r="U791" s="39">
        <f>MIN(Lääkkeet[[#This Row],[Velvoite 1.7.2025 (pakkauksia)]],Lääkkeet[[#This Row],[Suurimman alitusluvan mukainen velvoite
1.7.-31.12.2025 (pakkauksia)]],Lääkkeet[[#This Row],[Alin saldo 
1.7.-31.12.2025 (pakkauksia)]])*Lääkkeet[[#This Row],[Kirjanpitoarvo / pakkaus 1.7.2025
(EUR  ALV 0 %)]]</f>
        <v>0</v>
      </c>
      <c r="W791" s="49" t="str" cm="1">
        <f t="array" ref="W791">IFERROR(_xlfn.IFS(Lääkkeet[[#This Row],[Sitoutunut pääoma 
1.1.-30.6.2025 (EUR)]]&gt;0,"Täytetyt",Lääkkeet[[#This Row],[Sitoutunut pääoma 
1.7.-31.12.2025 (EUR)]]&gt;0,"Täytetyt"),"")</f>
        <v/>
      </c>
      <c r="X791" s="49"/>
      <c r="Y791" s="5">
        <f>Hakulomake!$B$29</f>
        <v>0</v>
      </c>
    </row>
    <row r="792" spans="1:25" x14ac:dyDescent="0.25">
      <c r="A792" s="6" t="s">
        <v>59</v>
      </c>
      <c r="B792" s="5">
        <f>Hakulomake!$B$17</f>
        <v>0</v>
      </c>
      <c r="C792" s="61">
        <v>5</v>
      </c>
      <c r="D792" s="5" t="s">
        <v>1219</v>
      </c>
      <c r="E792" s="60" t="s">
        <v>1466</v>
      </c>
      <c r="F792" s="5" t="s">
        <v>1221</v>
      </c>
      <c r="G792" s="5" t="s">
        <v>1345</v>
      </c>
      <c r="H792" s="5" t="s">
        <v>64</v>
      </c>
      <c r="I792" s="5" t="s">
        <v>65</v>
      </c>
      <c r="J792" s="61">
        <v>10</v>
      </c>
      <c r="N792" s="13"/>
      <c r="O792" s="39">
        <f>MIN(Lääkkeet[[#This Row],[Velvoite 1.1.2025 (pakkauksia)]],Lääkkeet[[#This Row],[Suurimman alitusluvan mukainen velvoite 
1.1.-30.6.2025 (pakkauksia)]],Lääkkeet[[#This Row],[Alin saldo 
1.1.-30.6.2025 (pakkauksia)]])*Lääkkeet[[#This Row],[Kirjanpitoarvo / pakkaus 1.1.2025
(EUR  ALV 0 %)]]</f>
        <v>0</v>
      </c>
      <c r="P792" s="15"/>
      <c r="Q792" s="12"/>
      <c r="R792" s="12"/>
      <c r="S792" s="12"/>
      <c r="T792" s="13"/>
      <c r="U792" s="39">
        <f>MIN(Lääkkeet[[#This Row],[Velvoite 1.7.2025 (pakkauksia)]],Lääkkeet[[#This Row],[Suurimman alitusluvan mukainen velvoite
1.7.-31.12.2025 (pakkauksia)]],Lääkkeet[[#This Row],[Alin saldo 
1.7.-31.12.2025 (pakkauksia)]])*Lääkkeet[[#This Row],[Kirjanpitoarvo / pakkaus 1.7.2025
(EUR  ALV 0 %)]]</f>
        <v>0</v>
      </c>
      <c r="W792" s="49" t="str" cm="1">
        <f t="array" ref="W792">IFERROR(_xlfn.IFS(Lääkkeet[[#This Row],[Sitoutunut pääoma 
1.1.-30.6.2025 (EUR)]]&gt;0,"Täytetyt",Lääkkeet[[#This Row],[Sitoutunut pääoma 
1.7.-31.12.2025 (EUR)]]&gt;0,"Täytetyt"),"")</f>
        <v/>
      </c>
      <c r="X792" s="49"/>
      <c r="Y792" s="5">
        <f>Hakulomake!$B$29</f>
        <v>0</v>
      </c>
    </row>
    <row r="793" spans="1:25" x14ac:dyDescent="0.25">
      <c r="A793" s="6" t="s">
        <v>59</v>
      </c>
      <c r="B793" s="5">
        <f>Hakulomake!$B$17</f>
        <v>0</v>
      </c>
      <c r="C793" s="61">
        <v>5</v>
      </c>
      <c r="D793" s="5" t="s">
        <v>1219</v>
      </c>
      <c r="E793" s="60" t="s">
        <v>1467</v>
      </c>
      <c r="F793" s="5" t="s">
        <v>1221</v>
      </c>
      <c r="G793" s="5" t="s">
        <v>1408</v>
      </c>
      <c r="H793" s="5" t="s">
        <v>384</v>
      </c>
      <c r="I793" s="5" t="s">
        <v>219</v>
      </c>
      <c r="J793" s="61" t="s">
        <v>72</v>
      </c>
      <c r="N793" s="13"/>
      <c r="O793" s="39">
        <f>MIN(Lääkkeet[[#This Row],[Velvoite 1.1.2025 (pakkauksia)]],Lääkkeet[[#This Row],[Suurimman alitusluvan mukainen velvoite 
1.1.-30.6.2025 (pakkauksia)]],Lääkkeet[[#This Row],[Alin saldo 
1.1.-30.6.2025 (pakkauksia)]])*Lääkkeet[[#This Row],[Kirjanpitoarvo / pakkaus 1.1.2025
(EUR  ALV 0 %)]]</f>
        <v>0</v>
      </c>
      <c r="P793" s="15"/>
      <c r="Q793" s="12"/>
      <c r="R793" s="12"/>
      <c r="S793" s="12"/>
      <c r="T793" s="13"/>
      <c r="U793" s="39">
        <f>MIN(Lääkkeet[[#This Row],[Velvoite 1.7.2025 (pakkauksia)]],Lääkkeet[[#This Row],[Suurimman alitusluvan mukainen velvoite
1.7.-31.12.2025 (pakkauksia)]],Lääkkeet[[#This Row],[Alin saldo 
1.7.-31.12.2025 (pakkauksia)]])*Lääkkeet[[#This Row],[Kirjanpitoarvo / pakkaus 1.7.2025
(EUR  ALV 0 %)]]</f>
        <v>0</v>
      </c>
      <c r="W793" s="49" t="str" cm="1">
        <f t="array" ref="W793">IFERROR(_xlfn.IFS(Lääkkeet[[#This Row],[Sitoutunut pääoma 
1.1.-30.6.2025 (EUR)]]&gt;0,"Täytetyt",Lääkkeet[[#This Row],[Sitoutunut pääoma 
1.7.-31.12.2025 (EUR)]]&gt;0,"Täytetyt"),"")</f>
        <v/>
      </c>
      <c r="X793" s="49"/>
      <c r="Y793" s="5">
        <f>Hakulomake!$B$29</f>
        <v>0</v>
      </c>
    </row>
    <row r="794" spans="1:25" x14ac:dyDescent="0.25">
      <c r="A794" s="6" t="s">
        <v>59</v>
      </c>
      <c r="B794" s="5">
        <f>Hakulomake!$B$17</f>
        <v>0</v>
      </c>
      <c r="C794" s="61">
        <v>5</v>
      </c>
      <c r="D794" s="5" t="s">
        <v>1206</v>
      </c>
      <c r="E794" s="60" t="s">
        <v>1468</v>
      </c>
      <c r="F794" s="5" t="s">
        <v>1208</v>
      </c>
      <c r="G794" s="5" t="s">
        <v>1383</v>
      </c>
      <c r="H794" s="5" t="s">
        <v>796</v>
      </c>
      <c r="I794" s="5" t="s">
        <v>806</v>
      </c>
      <c r="J794" s="61">
        <v>28</v>
      </c>
      <c r="N794" s="13"/>
      <c r="O794" s="39">
        <f>MIN(Lääkkeet[[#This Row],[Velvoite 1.1.2025 (pakkauksia)]],Lääkkeet[[#This Row],[Suurimman alitusluvan mukainen velvoite 
1.1.-30.6.2025 (pakkauksia)]],Lääkkeet[[#This Row],[Alin saldo 
1.1.-30.6.2025 (pakkauksia)]])*Lääkkeet[[#This Row],[Kirjanpitoarvo / pakkaus 1.1.2025
(EUR  ALV 0 %)]]</f>
        <v>0</v>
      </c>
      <c r="P794" s="15"/>
      <c r="Q794" s="12"/>
      <c r="R794" s="12"/>
      <c r="S794" s="12"/>
      <c r="T794" s="13"/>
      <c r="U794" s="39">
        <f>MIN(Lääkkeet[[#This Row],[Velvoite 1.7.2025 (pakkauksia)]],Lääkkeet[[#This Row],[Suurimman alitusluvan mukainen velvoite
1.7.-31.12.2025 (pakkauksia)]],Lääkkeet[[#This Row],[Alin saldo 
1.7.-31.12.2025 (pakkauksia)]])*Lääkkeet[[#This Row],[Kirjanpitoarvo / pakkaus 1.7.2025
(EUR  ALV 0 %)]]</f>
        <v>0</v>
      </c>
      <c r="W794" s="49" t="str" cm="1">
        <f t="array" ref="W794">IFERROR(_xlfn.IFS(Lääkkeet[[#This Row],[Sitoutunut pääoma 
1.1.-30.6.2025 (EUR)]]&gt;0,"Täytetyt",Lääkkeet[[#This Row],[Sitoutunut pääoma 
1.7.-31.12.2025 (EUR)]]&gt;0,"Täytetyt"),"")</f>
        <v/>
      </c>
      <c r="X794" s="49"/>
      <c r="Y794" s="5">
        <f>Hakulomake!$B$29</f>
        <v>0</v>
      </c>
    </row>
    <row r="795" spans="1:25" x14ac:dyDescent="0.25">
      <c r="A795" s="6" t="s">
        <v>59</v>
      </c>
      <c r="B795" s="5">
        <f>Hakulomake!$B$17</f>
        <v>0</v>
      </c>
      <c r="C795" s="61">
        <v>5</v>
      </c>
      <c r="D795" s="5" t="s">
        <v>1219</v>
      </c>
      <c r="E795" s="60" t="s">
        <v>1469</v>
      </c>
      <c r="F795" s="5" t="s">
        <v>1221</v>
      </c>
      <c r="G795" s="5" t="s">
        <v>1444</v>
      </c>
      <c r="H795" s="5" t="s">
        <v>64</v>
      </c>
      <c r="I795" s="5" t="s">
        <v>1445</v>
      </c>
      <c r="J795" s="61">
        <v>20</v>
      </c>
      <c r="N795" s="13"/>
      <c r="O795" s="39">
        <f>MIN(Lääkkeet[[#This Row],[Velvoite 1.1.2025 (pakkauksia)]],Lääkkeet[[#This Row],[Suurimman alitusluvan mukainen velvoite 
1.1.-30.6.2025 (pakkauksia)]],Lääkkeet[[#This Row],[Alin saldo 
1.1.-30.6.2025 (pakkauksia)]])*Lääkkeet[[#This Row],[Kirjanpitoarvo / pakkaus 1.1.2025
(EUR  ALV 0 %)]]</f>
        <v>0</v>
      </c>
      <c r="P795" s="15"/>
      <c r="Q795" s="12"/>
      <c r="R795" s="12"/>
      <c r="S795" s="12"/>
      <c r="T795" s="13"/>
      <c r="U795" s="39">
        <f>MIN(Lääkkeet[[#This Row],[Velvoite 1.7.2025 (pakkauksia)]],Lääkkeet[[#This Row],[Suurimman alitusluvan mukainen velvoite
1.7.-31.12.2025 (pakkauksia)]],Lääkkeet[[#This Row],[Alin saldo 
1.7.-31.12.2025 (pakkauksia)]])*Lääkkeet[[#This Row],[Kirjanpitoarvo / pakkaus 1.7.2025
(EUR  ALV 0 %)]]</f>
        <v>0</v>
      </c>
      <c r="W795" s="49" t="str" cm="1">
        <f t="array" ref="W795">IFERROR(_xlfn.IFS(Lääkkeet[[#This Row],[Sitoutunut pääoma 
1.1.-30.6.2025 (EUR)]]&gt;0,"Täytetyt",Lääkkeet[[#This Row],[Sitoutunut pääoma 
1.7.-31.12.2025 (EUR)]]&gt;0,"Täytetyt"),"")</f>
        <v/>
      </c>
      <c r="X795" s="49"/>
      <c r="Y795" s="5">
        <f>Hakulomake!$B$29</f>
        <v>0</v>
      </c>
    </row>
    <row r="796" spans="1:25" x14ac:dyDescent="0.25">
      <c r="A796" s="6" t="s">
        <v>59</v>
      </c>
      <c r="B796" s="5">
        <f>Hakulomake!$B$17</f>
        <v>0</v>
      </c>
      <c r="C796" s="61">
        <v>5</v>
      </c>
      <c r="D796" s="5" t="s">
        <v>1206</v>
      </c>
      <c r="E796" s="60" t="s">
        <v>1470</v>
      </c>
      <c r="F796" s="5" t="s">
        <v>1208</v>
      </c>
      <c r="G796" s="5" t="s">
        <v>1298</v>
      </c>
      <c r="H796" s="5" t="s">
        <v>836</v>
      </c>
      <c r="I796" s="5" t="s">
        <v>806</v>
      </c>
      <c r="J796" s="61">
        <v>28</v>
      </c>
      <c r="N796" s="13"/>
      <c r="O796" s="39">
        <f>MIN(Lääkkeet[[#This Row],[Velvoite 1.1.2025 (pakkauksia)]],Lääkkeet[[#This Row],[Suurimman alitusluvan mukainen velvoite 
1.1.-30.6.2025 (pakkauksia)]],Lääkkeet[[#This Row],[Alin saldo 
1.1.-30.6.2025 (pakkauksia)]])*Lääkkeet[[#This Row],[Kirjanpitoarvo / pakkaus 1.1.2025
(EUR  ALV 0 %)]]</f>
        <v>0</v>
      </c>
      <c r="P796" s="15"/>
      <c r="Q796" s="12"/>
      <c r="R796" s="12"/>
      <c r="S796" s="12"/>
      <c r="T796" s="13"/>
      <c r="U796" s="39">
        <f>MIN(Lääkkeet[[#This Row],[Velvoite 1.7.2025 (pakkauksia)]],Lääkkeet[[#This Row],[Suurimman alitusluvan mukainen velvoite
1.7.-31.12.2025 (pakkauksia)]],Lääkkeet[[#This Row],[Alin saldo 
1.7.-31.12.2025 (pakkauksia)]])*Lääkkeet[[#This Row],[Kirjanpitoarvo / pakkaus 1.7.2025
(EUR  ALV 0 %)]]</f>
        <v>0</v>
      </c>
      <c r="W796" s="49" t="str" cm="1">
        <f t="array" ref="W796">IFERROR(_xlfn.IFS(Lääkkeet[[#This Row],[Sitoutunut pääoma 
1.1.-30.6.2025 (EUR)]]&gt;0,"Täytetyt",Lääkkeet[[#This Row],[Sitoutunut pääoma 
1.7.-31.12.2025 (EUR)]]&gt;0,"Täytetyt"),"")</f>
        <v/>
      </c>
      <c r="X796" s="49"/>
      <c r="Y796" s="5">
        <f>Hakulomake!$B$29</f>
        <v>0</v>
      </c>
    </row>
    <row r="797" spans="1:25" x14ac:dyDescent="0.25">
      <c r="A797" s="6" t="s">
        <v>59</v>
      </c>
      <c r="B797" s="5">
        <f>Hakulomake!$B$17</f>
        <v>0</v>
      </c>
      <c r="C797" s="61">
        <v>5</v>
      </c>
      <c r="D797" s="5" t="s">
        <v>1206</v>
      </c>
      <c r="E797" s="60" t="s">
        <v>1471</v>
      </c>
      <c r="F797" s="5" t="s">
        <v>1208</v>
      </c>
      <c r="G797" s="5" t="s">
        <v>1298</v>
      </c>
      <c r="H797" s="5" t="s">
        <v>796</v>
      </c>
      <c r="I797" s="5" t="s">
        <v>806</v>
      </c>
      <c r="J797" s="61">
        <v>28</v>
      </c>
      <c r="N797" s="13"/>
      <c r="O797" s="39">
        <f>MIN(Lääkkeet[[#This Row],[Velvoite 1.1.2025 (pakkauksia)]],Lääkkeet[[#This Row],[Suurimman alitusluvan mukainen velvoite 
1.1.-30.6.2025 (pakkauksia)]],Lääkkeet[[#This Row],[Alin saldo 
1.1.-30.6.2025 (pakkauksia)]])*Lääkkeet[[#This Row],[Kirjanpitoarvo / pakkaus 1.1.2025
(EUR  ALV 0 %)]]</f>
        <v>0</v>
      </c>
      <c r="P797" s="15"/>
      <c r="Q797" s="12"/>
      <c r="R797" s="12"/>
      <c r="S797" s="12"/>
      <c r="T797" s="13"/>
      <c r="U797" s="39">
        <f>MIN(Lääkkeet[[#This Row],[Velvoite 1.7.2025 (pakkauksia)]],Lääkkeet[[#This Row],[Suurimman alitusluvan mukainen velvoite
1.7.-31.12.2025 (pakkauksia)]],Lääkkeet[[#This Row],[Alin saldo 
1.7.-31.12.2025 (pakkauksia)]])*Lääkkeet[[#This Row],[Kirjanpitoarvo / pakkaus 1.7.2025
(EUR  ALV 0 %)]]</f>
        <v>0</v>
      </c>
      <c r="W797" s="49" t="str" cm="1">
        <f t="array" ref="W797">IFERROR(_xlfn.IFS(Lääkkeet[[#This Row],[Sitoutunut pääoma 
1.1.-30.6.2025 (EUR)]]&gt;0,"Täytetyt",Lääkkeet[[#This Row],[Sitoutunut pääoma 
1.7.-31.12.2025 (EUR)]]&gt;0,"Täytetyt"),"")</f>
        <v/>
      </c>
      <c r="X797" s="49"/>
      <c r="Y797" s="5">
        <f>Hakulomake!$B$29</f>
        <v>0</v>
      </c>
    </row>
    <row r="798" spans="1:25" x14ac:dyDescent="0.25">
      <c r="A798" s="6" t="s">
        <v>59</v>
      </c>
      <c r="B798" s="5">
        <f>Hakulomake!$B$17</f>
        <v>0</v>
      </c>
      <c r="C798" s="61">
        <v>5</v>
      </c>
      <c r="D798" s="5" t="s">
        <v>1206</v>
      </c>
      <c r="E798" s="60" t="s">
        <v>1472</v>
      </c>
      <c r="F798" s="5" t="s">
        <v>1208</v>
      </c>
      <c r="G798" s="5" t="s">
        <v>1312</v>
      </c>
      <c r="H798" s="5" t="s">
        <v>796</v>
      </c>
      <c r="I798" s="5" t="s">
        <v>806</v>
      </c>
      <c r="J798" s="61">
        <v>28</v>
      </c>
      <c r="N798" s="13"/>
      <c r="O798" s="39">
        <f>MIN(Lääkkeet[[#This Row],[Velvoite 1.1.2025 (pakkauksia)]],Lääkkeet[[#This Row],[Suurimman alitusluvan mukainen velvoite 
1.1.-30.6.2025 (pakkauksia)]],Lääkkeet[[#This Row],[Alin saldo 
1.1.-30.6.2025 (pakkauksia)]])*Lääkkeet[[#This Row],[Kirjanpitoarvo / pakkaus 1.1.2025
(EUR  ALV 0 %)]]</f>
        <v>0</v>
      </c>
      <c r="P798" s="15"/>
      <c r="Q798" s="12"/>
      <c r="R798" s="12"/>
      <c r="S798" s="12"/>
      <c r="T798" s="13"/>
      <c r="U798" s="39">
        <f>MIN(Lääkkeet[[#This Row],[Velvoite 1.7.2025 (pakkauksia)]],Lääkkeet[[#This Row],[Suurimman alitusluvan mukainen velvoite
1.7.-31.12.2025 (pakkauksia)]],Lääkkeet[[#This Row],[Alin saldo 
1.7.-31.12.2025 (pakkauksia)]])*Lääkkeet[[#This Row],[Kirjanpitoarvo / pakkaus 1.7.2025
(EUR  ALV 0 %)]]</f>
        <v>0</v>
      </c>
      <c r="W798" s="49" t="str" cm="1">
        <f t="array" ref="W798">IFERROR(_xlfn.IFS(Lääkkeet[[#This Row],[Sitoutunut pääoma 
1.1.-30.6.2025 (EUR)]]&gt;0,"Täytetyt",Lääkkeet[[#This Row],[Sitoutunut pääoma 
1.7.-31.12.2025 (EUR)]]&gt;0,"Täytetyt"),"")</f>
        <v/>
      </c>
      <c r="X798" s="49"/>
      <c r="Y798" s="5">
        <f>Hakulomake!$B$29</f>
        <v>0</v>
      </c>
    </row>
    <row r="799" spans="1:25" x14ac:dyDescent="0.25">
      <c r="A799" s="6" t="s">
        <v>59</v>
      </c>
      <c r="B799" s="5">
        <f>Hakulomake!$B$17</f>
        <v>0</v>
      </c>
      <c r="C799" s="61">
        <v>5</v>
      </c>
      <c r="D799" s="5" t="s">
        <v>1206</v>
      </c>
      <c r="E799" s="60" t="s">
        <v>1473</v>
      </c>
      <c r="F799" s="5" t="s">
        <v>1208</v>
      </c>
      <c r="G799" s="5" t="s">
        <v>1375</v>
      </c>
      <c r="H799" s="5" t="s">
        <v>793</v>
      </c>
      <c r="I799" s="5" t="s">
        <v>65</v>
      </c>
      <c r="J799" s="61">
        <v>30</v>
      </c>
      <c r="N799" s="13"/>
      <c r="O799" s="39">
        <f>MIN(Lääkkeet[[#This Row],[Velvoite 1.1.2025 (pakkauksia)]],Lääkkeet[[#This Row],[Suurimman alitusluvan mukainen velvoite 
1.1.-30.6.2025 (pakkauksia)]],Lääkkeet[[#This Row],[Alin saldo 
1.1.-30.6.2025 (pakkauksia)]])*Lääkkeet[[#This Row],[Kirjanpitoarvo / pakkaus 1.1.2025
(EUR  ALV 0 %)]]</f>
        <v>0</v>
      </c>
      <c r="P799" s="15"/>
      <c r="Q799" s="12"/>
      <c r="R799" s="12"/>
      <c r="S799" s="12"/>
      <c r="T799" s="13"/>
      <c r="U799" s="39">
        <f>MIN(Lääkkeet[[#This Row],[Velvoite 1.7.2025 (pakkauksia)]],Lääkkeet[[#This Row],[Suurimman alitusluvan mukainen velvoite
1.7.-31.12.2025 (pakkauksia)]],Lääkkeet[[#This Row],[Alin saldo 
1.7.-31.12.2025 (pakkauksia)]])*Lääkkeet[[#This Row],[Kirjanpitoarvo / pakkaus 1.7.2025
(EUR  ALV 0 %)]]</f>
        <v>0</v>
      </c>
      <c r="W799" s="49" t="str" cm="1">
        <f t="array" ref="W799">IFERROR(_xlfn.IFS(Lääkkeet[[#This Row],[Sitoutunut pääoma 
1.1.-30.6.2025 (EUR)]]&gt;0,"Täytetyt",Lääkkeet[[#This Row],[Sitoutunut pääoma 
1.7.-31.12.2025 (EUR)]]&gt;0,"Täytetyt"),"")</f>
        <v/>
      </c>
      <c r="X799" s="49"/>
      <c r="Y799" s="5">
        <f>Hakulomake!$B$29</f>
        <v>0</v>
      </c>
    </row>
    <row r="800" spans="1:25" x14ac:dyDescent="0.25">
      <c r="A800" s="6" t="s">
        <v>59</v>
      </c>
      <c r="B800" s="5">
        <f>Hakulomake!$B$17</f>
        <v>0</v>
      </c>
      <c r="C800" s="61">
        <v>5</v>
      </c>
      <c r="D800" s="5" t="s">
        <v>1213</v>
      </c>
      <c r="E800" s="60" t="s">
        <v>1474</v>
      </c>
      <c r="F800" s="5" t="s">
        <v>1215</v>
      </c>
      <c r="G800" s="5" t="s">
        <v>1310</v>
      </c>
      <c r="H800" s="5" t="s">
        <v>93</v>
      </c>
      <c r="I800" s="5" t="s">
        <v>133</v>
      </c>
      <c r="J800" s="61">
        <v>10</v>
      </c>
      <c r="N800" s="13"/>
      <c r="O800" s="39">
        <f>MIN(Lääkkeet[[#This Row],[Velvoite 1.1.2025 (pakkauksia)]],Lääkkeet[[#This Row],[Suurimman alitusluvan mukainen velvoite 
1.1.-30.6.2025 (pakkauksia)]],Lääkkeet[[#This Row],[Alin saldo 
1.1.-30.6.2025 (pakkauksia)]])*Lääkkeet[[#This Row],[Kirjanpitoarvo / pakkaus 1.1.2025
(EUR  ALV 0 %)]]</f>
        <v>0</v>
      </c>
      <c r="P800" s="15"/>
      <c r="Q800" s="12"/>
      <c r="R800" s="12"/>
      <c r="S800" s="12"/>
      <c r="T800" s="13"/>
      <c r="U800" s="39">
        <f>MIN(Lääkkeet[[#This Row],[Velvoite 1.7.2025 (pakkauksia)]],Lääkkeet[[#This Row],[Suurimman alitusluvan mukainen velvoite
1.7.-31.12.2025 (pakkauksia)]],Lääkkeet[[#This Row],[Alin saldo 
1.7.-31.12.2025 (pakkauksia)]])*Lääkkeet[[#This Row],[Kirjanpitoarvo / pakkaus 1.7.2025
(EUR  ALV 0 %)]]</f>
        <v>0</v>
      </c>
      <c r="W800" s="49" t="str" cm="1">
        <f t="array" ref="W800">IFERROR(_xlfn.IFS(Lääkkeet[[#This Row],[Sitoutunut pääoma 
1.1.-30.6.2025 (EUR)]]&gt;0,"Täytetyt",Lääkkeet[[#This Row],[Sitoutunut pääoma 
1.7.-31.12.2025 (EUR)]]&gt;0,"Täytetyt"),"")</f>
        <v/>
      </c>
      <c r="X800" s="49"/>
      <c r="Y800" s="5">
        <f>Hakulomake!$B$29</f>
        <v>0</v>
      </c>
    </row>
    <row r="801" spans="1:25" x14ac:dyDescent="0.25">
      <c r="A801" s="6" t="s">
        <v>59</v>
      </c>
      <c r="B801" s="5">
        <f>Hakulomake!$B$17</f>
        <v>0</v>
      </c>
      <c r="C801" s="61">
        <v>5</v>
      </c>
      <c r="D801" s="5" t="s">
        <v>1213</v>
      </c>
      <c r="E801" s="60" t="s">
        <v>1475</v>
      </c>
      <c r="F801" s="5" t="s">
        <v>1215</v>
      </c>
      <c r="G801" s="5" t="s">
        <v>1310</v>
      </c>
      <c r="H801" s="5" t="s">
        <v>93</v>
      </c>
      <c r="I801" s="5" t="s">
        <v>133</v>
      </c>
      <c r="J801" s="61">
        <v>100</v>
      </c>
      <c r="N801" s="13"/>
      <c r="O801" s="39">
        <f>MIN(Lääkkeet[[#This Row],[Velvoite 1.1.2025 (pakkauksia)]],Lääkkeet[[#This Row],[Suurimman alitusluvan mukainen velvoite 
1.1.-30.6.2025 (pakkauksia)]],Lääkkeet[[#This Row],[Alin saldo 
1.1.-30.6.2025 (pakkauksia)]])*Lääkkeet[[#This Row],[Kirjanpitoarvo / pakkaus 1.1.2025
(EUR  ALV 0 %)]]</f>
        <v>0</v>
      </c>
      <c r="P801" s="15"/>
      <c r="Q801" s="12"/>
      <c r="R801" s="12"/>
      <c r="S801" s="12"/>
      <c r="T801" s="13"/>
      <c r="U801" s="39">
        <f>MIN(Lääkkeet[[#This Row],[Velvoite 1.7.2025 (pakkauksia)]],Lääkkeet[[#This Row],[Suurimman alitusluvan mukainen velvoite
1.7.-31.12.2025 (pakkauksia)]],Lääkkeet[[#This Row],[Alin saldo 
1.7.-31.12.2025 (pakkauksia)]])*Lääkkeet[[#This Row],[Kirjanpitoarvo / pakkaus 1.7.2025
(EUR  ALV 0 %)]]</f>
        <v>0</v>
      </c>
      <c r="W801" s="49" t="str" cm="1">
        <f t="array" ref="W801">IFERROR(_xlfn.IFS(Lääkkeet[[#This Row],[Sitoutunut pääoma 
1.1.-30.6.2025 (EUR)]]&gt;0,"Täytetyt",Lääkkeet[[#This Row],[Sitoutunut pääoma 
1.7.-31.12.2025 (EUR)]]&gt;0,"Täytetyt"),"")</f>
        <v/>
      </c>
      <c r="X801" s="49"/>
      <c r="Y801" s="5">
        <f>Hakulomake!$B$29</f>
        <v>0</v>
      </c>
    </row>
    <row r="802" spans="1:25" x14ac:dyDescent="0.25">
      <c r="A802" s="6" t="s">
        <v>59</v>
      </c>
      <c r="B802" s="5">
        <f>Hakulomake!$B$17</f>
        <v>0</v>
      </c>
      <c r="C802" s="61">
        <v>5</v>
      </c>
      <c r="D802" s="5" t="s">
        <v>1219</v>
      </c>
      <c r="E802" s="60" t="s">
        <v>1476</v>
      </c>
      <c r="F802" s="5" t="s">
        <v>1221</v>
      </c>
      <c r="G802" s="5" t="s">
        <v>1477</v>
      </c>
      <c r="H802" s="5" t="s">
        <v>64</v>
      </c>
      <c r="I802" s="5" t="s">
        <v>65</v>
      </c>
      <c r="J802" s="61">
        <v>10</v>
      </c>
      <c r="N802" s="13"/>
      <c r="O802" s="39">
        <f>MIN(Lääkkeet[[#This Row],[Velvoite 1.1.2025 (pakkauksia)]],Lääkkeet[[#This Row],[Suurimman alitusluvan mukainen velvoite 
1.1.-30.6.2025 (pakkauksia)]],Lääkkeet[[#This Row],[Alin saldo 
1.1.-30.6.2025 (pakkauksia)]])*Lääkkeet[[#This Row],[Kirjanpitoarvo / pakkaus 1.1.2025
(EUR  ALV 0 %)]]</f>
        <v>0</v>
      </c>
      <c r="P802" s="15"/>
      <c r="Q802" s="12"/>
      <c r="R802" s="12"/>
      <c r="S802" s="12"/>
      <c r="T802" s="13"/>
      <c r="U802" s="39">
        <f>MIN(Lääkkeet[[#This Row],[Velvoite 1.7.2025 (pakkauksia)]],Lääkkeet[[#This Row],[Suurimman alitusluvan mukainen velvoite
1.7.-31.12.2025 (pakkauksia)]],Lääkkeet[[#This Row],[Alin saldo 
1.7.-31.12.2025 (pakkauksia)]])*Lääkkeet[[#This Row],[Kirjanpitoarvo / pakkaus 1.7.2025
(EUR  ALV 0 %)]]</f>
        <v>0</v>
      </c>
      <c r="W802" s="49" t="str" cm="1">
        <f t="array" ref="W802">IFERROR(_xlfn.IFS(Lääkkeet[[#This Row],[Sitoutunut pääoma 
1.1.-30.6.2025 (EUR)]]&gt;0,"Täytetyt",Lääkkeet[[#This Row],[Sitoutunut pääoma 
1.7.-31.12.2025 (EUR)]]&gt;0,"Täytetyt"),"")</f>
        <v/>
      </c>
      <c r="X802" s="49"/>
      <c r="Y802" s="5">
        <f>Hakulomake!$B$29</f>
        <v>0</v>
      </c>
    </row>
    <row r="803" spans="1:25" x14ac:dyDescent="0.25">
      <c r="A803" s="6" t="s">
        <v>59</v>
      </c>
      <c r="B803" s="5">
        <f>Hakulomake!$B$17</f>
        <v>0</v>
      </c>
      <c r="C803" s="61">
        <v>5</v>
      </c>
      <c r="D803" s="5" t="s">
        <v>1206</v>
      </c>
      <c r="E803" s="60" t="s">
        <v>1478</v>
      </c>
      <c r="F803" s="5" t="s">
        <v>1208</v>
      </c>
      <c r="G803" s="5" t="s">
        <v>1383</v>
      </c>
      <c r="H803" s="5" t="s">
        <v>1437</v>
      </c>
      <c r="I803" s="5" t="s">
        <v>806</v>
      </c>
      <c r="J803" s="61">
        <v>98</v>
      </c>
      <c r="N803" s="13"/>
      <c r="O803" s="39">
        <f>MIN(Lääkkeet[[#This Row],[Velvoite 1.1.2025 (pakkauksia)]],Lääkkeet[[#This Row],[Suurimman alitusluvan mukainen velvoite 
1.1.-30.6.2025 (pakkauksia)]],Lääkkeet[[#This Row],[Alin saldo 
1.1.-30.6.2025 (pakkauksia)]])*Lääkkeet[[#This Row],[Kirjanpitoarvo / pakkaus 1.1.2025
(EUR  ALV 0 %)]]</f>
        <v>0</v>
      </c>
      <c r="P803" s="15"/>
      <c r="Q803" s="12"/>
      <c r="R803" s="12"/>
      <c r="S803" s="12"/>
      <c r="T803" s="13"/>
      <c r="U803" s="39">
        <f>MIN(Lääkkeet[[#This Row],[Velvoite 1.7.2025 (pakkauksia)]],Lääkkeet[[#This Row],[Suurimman alitusluvan mukainen velvoite
1.7.-31.12.2025 (pakkauksia)]],Lääkkeet[[#This Row],[Alin saldo 
1.7.-31.12.2025 (pakkauksia)]])*Lääkkeet[[#This Row],[Kirjanpitoarvo / pakkaus 1.7.2025
(EUR  ALV 0 %)]]</f>
        <v>0</v>
      </c>
      <c r="W803" s="49" t="str" cm="1">
        <f t="array" ref="W803">IFERROR(_xlfn.IFS(Lääkkeet[[#This Row],[Sitoutunut pääoma 
1.1.-30.6.2025 (EUR)]]&gt;0,"Täytetyt",Lääkkeet[[#This Row],[Sitoutunut pääoma 
1.7.-31.12.2025 (EUR)]]&gt;0,"Täytetyt"),"")</f>
        <v/>
      </c>
      <c r="X803" s="49"/>
      <c r="Y803" s="5">
        <f>Hakulomake!$B$29</f>
        <v>0</v>
      </c>
    </row>
    <row r="804" spans="1:25" x14ac:dyDescent="0.25">
      <c r="A804" s="6" t="s">
        <v>59</v>
      </c>
      <c r="B804" s="5">
        <f>Hakulomake!$B$17</f>
        <v>0</v>
      </c>
      <c r="C804" s="61">
        <v>5</v>
      </c>
      <c r="D804" s="5" t="s">
        <v>1219</v>
      </c>
      <c r="E804" s="60" t="s">
        <v>1479</v>
      </c>
      <c r="F804" s="5" t="s">
        <v>1221</v>
      </c>
      <c r="G804" s="5" t="s">
        <v>1282</v>
      </c>
      <c r="H804" s="5" t="s">
        <v>203</v>
      </c>
      <c r="I804" s="5" t="s">
        <v>65</v>
      </c>
      <c r="J804" s="61">
        <v>30</v>
      </c>
      <c r="N804" s="13"/>
      <c r="O804" s="39">
        <f>MIN(Lääkkeet[[#This Row],[Velvoite 1.1.2025 (pakkauksia)]],Lääkkeet[[#This Row],[Suurimman alitusluvan mukainen velvoite 
1.1.-30.6.2025 (pakkauksia)]],Lääkkeet[[#This Row],[Alin saldo 
1.1.-30.6.2025 (pakkauksia)]])*Lääkkeet[[#This Row],[Kirjanpitoarvo / pakkaus 1.1.2025
(EUR  ALV 0 %)]]</f>
        <v>0</v>
      </c>
      <c r="P804" s="15"/>
      <c r="Q804" s="12"/>
      <c r="R804" s="12"/>
      <c r="S804" s="12"/>
      <c r="T804" s="13"/>
      <c r="U804" s="39">
        <f>MIN(Lääkkeet[[#This Row],[Velvoite 1.7.2025 (pakkauksia)]],Lääkkeet[[#This Row],[Suurimman alitusluvan mukainen velvoite
1.7.-31.12.2025 (pakkauksia)]],Lääkkeet[[#This Row],[Alin saldo 
1.7.-31.12.2025 (pakkauksia)]])*Lääkkeet[[#This Row],[Kirjanpitoarvo / pakkaus 1.7.2025
(EUR  ALV 0 %)]]</f>
        <v>0</v>
      </c>
      <c r="W804" s="49" t="str" cm="1">
        <f t="array" ref="W804">IFERROR(_xlfn.IFS(Lääkkeet[[#This Row],[Sitoutunut pääoma 
1.1.-30.6.2025 (EUR)]]&gt;0,"Täytetyt",Lääkkeet[[#This Row],[Sitoutunut pääoma 
1.7.-31.12.2025 (EUR)]]&gt;0,"Täytetyt"),"")</f>
        <v/>
      </c>
      <c r="X804" s="49"/>
      <c r="Y804" s="5">
        <f>Hakulomake!$B$29</f>
        <v>0</v>
      </c>
    </row>
    <row r="805" spans="1:25" x14ac:dyDescent="0.25">
      <c r="A805" s="6" t="s">
        <v>59</v>
      </c>
      <c r="B805" s="5">
        <f>Hakulomake!$B$17</f>
        <v>0</v>
      </c>
      <c r="C805" s="61">
        <v>5</v>
      </c>
      <c r="D805" s="5" t="s">
        <v>1219</v>
      </c>
      <c r="E805" s="60" t="s">
        <v>1480</v>
      </c>
      <c r="F805" s="5" t="s">
        <v>1221</v>
      </c>
      <c r="G805" s="5" t="s">
        <v>1282</v>
      </c>
      <c r="H805" s="5" t="s">
        <v>203</v>
      </c>
      <c r="I805" s="5" t="s">
        <v>65</v>
      </c>
      <c r="J805" s="61">
        <v>100</v>
      </c>
      <c r="N805" s="13"/>
      <c r="O805" s="39">
        <f>MIN(Lääkkeet[[#This Row],[Velvoite 1.1.2025 (pakkauksia)]],Lääkkeet[[#This Row],[Suurimman alitusluvan mukainen velvoite 
1.1.-30.6.2025 (pakkauksia)]],Lääkkeet[[#This Row],[Alin saldo 
1.1.-30.6.2025 (pakkauksia)]])*Lääkkeet[[#This Row],[Kirjanpitoarvo / pakkaus 1.1.2025
(EUR  ALV 0 %)]]</f>
        <v>0</v>
      </c>
      <c r="P805" s="15"/>
      <c r="Q805" s="12"/>
      <c r="R805" s="12"/>
      <c r="S805" s="12"/>
      <c r="T805" s="13"/>
      <c r="U805" s="39">
        <f>MIN(Lääkkeet[[#This Row],[Velvoite 1.7.2025 (pakkauksia)]],Lääkkeet[[#This Row],[Suurimman alitusluvan mukainen velvoite
1.7.-31.12.2025 (pakkauksia)]],Lääkkeet[[#This Row],[Alin saldo 
1.7.-31.12.2025 (pakkauksia)]])*Lääkkeet[[#This Row],[Kirjanpitoarvo / pakkaus 1.7.2025
(EUR  ALV 0 %)]]</f>
        <v>0</v>
      </c>
      <c r="W805" s="49" t="str" cm="1">
        <f t="array" ref="W805">IFERROR(_xlfn.IFS(Lääkkeet[[#This Row],[Sitoutunut pääoma 
1.1.-30.6.2025 (EUR)]]&gt;0,"Täytetyt",Lääkkeet[[#This Row],[Sitoutunut pääoma 
1.7.-31.12.2025 (EUR)]]&gt;0,"Täytetyt"),"")</f>
        <v/>
      </c>
      <c r="X805" s="49"/>
      <c r="Y805" s="5">
        <f>Hakulomake!$B$29</f>
        <v>0</v>
      </c>
    </row>
    <row r="806" spans="1:25" x14ac:dyDescent="0.25">
      <c r="A806" s="6" t="s">
        <v>59</v>
      </c>
      <c r="B806" s="5">
        <f>Hakulomake!$B$17</f>
        <v>0</v>
      </c>
      <c r="C806" s="61">
        <v>5</v>
      </c>
      <c r="D806" s="5" t="s">
        <v>1213</v>
      </c>
      <c r="E806" s="60" t="s">
        <v>1481</v>
      </c>
      <c r="F806" s="5" t="s">
        <v>1215</v>
      </c>
      <c r="G806" s="5" t="s">
        <v>1333</v>
      </c>
      <c r="H806" s="5" t="s">
        <v>280</v>
      </c>
      <c r="I806" s="5" t="s">
        <v>133</v>
      </c>
      <c r="J806" s="61">
        <v>100</v>
      </c>
      <c r="N806" s="13"/>
      <c r="O806" s="39">
        <f>MIN(Lääkkeet[[#This Row],[Velvoite 1.1.2025 (pakkauksia)]],Lääkkeet[[#This Row],[Suurimman alitusluvan mukainen velvoite 
1.1.-30.6.2025 (pakkauksia)]],Lääkkeet[[#This Row],[Alin saldo 
1.1.-30.6.2025 (pakkauksia)]])*Lääkkeet[[#This Row],[Kirjanpitoarvo / pakkaus 1.1.2025
(EUR  ALV 0 %)]]</f>
        <v>0</v>
      </c>
      <c r="P806" s="15"/>
      <c r="Q806" s="12"/>
      <c r="R806" s="12"/>
      <c r="S806" s="12"/>
      <c r="T806" s="13"/>
      <c r="U806" s="39">
        <f>MIN(Lääkkeet[[#This Row],[Velvoite 1.7.2025 (pakkauksia)]],Lääkkeet[[#This Row],[Suurimman alitusluvan mukainen velvoite
1.7.-31.12.2025 (pakkauksia)]],Lääkkeet[[#This Row],[Alin saldo 
1.7.-31.12.2025 (pakkauksia)]])*Lääkkeet[[#This Row],[Kirjanpitoarvo / pakkaus 1.7.2025
(EUR  ALV 0 %)]]</f>
        <v>0</v>
      </c>
      <c r="W806" s="49" t="str" cm="1">
        <f t="array" ref="W806">IFERROR(_xlfn.IFS(Lääkkeet[[#This Row],[Sitoutunut pääoma 
1.1.-30.6.2025 (EUR)]]&gt;0,"Täytetyt",Lääkkeet[[#This Row],[Sitoutunut pääoma 
1.7.-31.12.2025 (EUR)]]&gt;0,"Täytetyt"),"")</f>
        <v/>
      </c>
      <c r="X806" s="49"/>
      <c r="Y806" s="5">
        <f>Hakulomake!$B$29</f>
        <v>0</v>
      </c>
    </row>
    <row r="807" spans="1:25" x14ac:dyDescent="0.25">
      <c r="A807" s="6" t="s">
        <v>59</v>
      </c>
      <c r="B807" s="5">
        <f>Hakulomake!$B$17</f>
        <v>0</v>
      </c>
      <c r="C807" s="61">
        <v>5</v>
      </c>
      <c r="D807" s="5" t="s">
        <v>1219</v>
      </c>
      <c r="E807" s="60" t="s">
        <v>1482</v>
      </c>
      <c r="F807" s="5" t="s">
        <v>1221</v>
      </c>
      <c r="G807" s="5" t="s">
        <v>1290</v>
      </c>
      <c r="H807" s="5" t="s">
        <v>64</v>
      </c>
      <c r="I807" s="5" t="s">
        <v>65</v>
      </c>
      <c r="J807" s="61">
        <v>30</v>
      </c>
      <c r="N807" s="13"/>
      <c r="O807" s="39">
        <f>MIN(Lääkkeet[[#This Row],[Velvoite 1.1.2025 (pakkauksia)]],Lääkkeet[[#This Row],[Suurimman alitusluvan mukainen velvoite 
1.1.-30.6.2025 (pakkauksia)]],Lääkkeet[[#This Row],[Alin saldo 
1.1.-30.6.2025 (pakkauksia)]])*Lääkkeet[[#This Row],[Kirjanpitoarvo / pakkaus 1.1.2025
(EUR  ALV 0 %)]]</f>
        <v>0</v>
      </c>
      <c r="P807" s="15"/>
      <c r="Q807" s="12"/>
      <c r="R807" s="12"/>
      <c r="S807" s="12"/>
      <c r="T807" s="13"/>
      <c r="U807" s="39">
        <f>MIN(Lääkkeet[[#This Row],[Velvoite 1.7.2025 (pakkauksia)]],Lääkkeet[[#This Row],[Suurimman alitusluvan mukainen velvoite
1.7.-31.12.2025 (pakkauksia)]],Lääkkeet[[#This Row],[Alin saldo 
1.7.-31.12.2025 (pakkauksia)]])*Lääkkeet[[#This Row],[Kirjanpitoarvo / pakkaus 1.7.2025
(EUR  ALV 0 %)]]</f>
        <v>0</v>
      </c>
      <c r="W807" s="49" t="str" cm="1">
        <f t="array" ref="W807">IFERROR(_xlfn.IFS(Lääkkeet[[#This Row],[Sitoutunut pääoma 
1.1.-30.6.2025 (EUR)]]&gt;0,"Täytetyt",Lääkkeet[[#This Row],[Sitoutunut pääoma 
1.7.-31.12.2025 (EUR)]]&gt;0,"Täytetyt"),"")</f>
        <v/>
      </c>
      <c r="X807" s="49"/>
      <c r="Y807" s="5">
        <f>Hakulomake!$B$29</f>
        <v>0</v>
      </c>
    </row>
    <row r="808" spans="1:25" x14ac:dyDescent="0.25">
      <c r="A808" s="6" t="s">
        <v>59</v>
      </c>
      <c r="B808" s="5">
        <f>Hakulomake!$B$17</f>
        <v>0</v>
      </c>
      <c r="C808" s="61">
        <v>5</v>
      </c>
      <c r="D808" s="5" t="s">
        <v>1213</v>
      </c>
      <c r="E808" s="60" t="s">
        <v>1483</v>
      </c>
      <c r="F808" s="5" t="s">
        <v>1215</v>
      </c>
      <c r="G808" s="5" t="s">
        <v>1323</v>
      </c>
      <c r="H808" s="5" t="s">
        <v>280</v>
      </c>
      <c r="I808" s="5" t="s">
        <v>133</v>
      </c>
      <c r="J808" s="61">
        <v>10</v>
      </c>
      <c r="N808" s="13"/>
      <c r="O808" s="39">
        <f>MIN(Lääkkeet[[#This Row],[Velvoite 1.1.2025 (pakkauksia)]],Lääkkeet[[#This Row],[Suurimman alitusluvan mukainen velvoite 
1.1.-30.6.2025 (pakkauksia)]],Lääkkeet[[#This Row],[Alin saldo 
1.1.-30.6.2025 (pakkauksia)]])*Lääkkeet[[#This Row],[Kirjanpitoarvo / pakkaus 1.1.2025
(EUR  ALV 0 %)]]</f>
        <v>0</v>
      </c>
      <c r="P808" s="15"/>
      <c r="Q808" s="12"/>
      <c r="R808" s="12"/>
      <c r="S808" s="12"/>
      <c r="T808" s="13"/>
      <c r="U808" s="39">
        <f>MIN(Lääkkeet[[#This Row],[Velvoite 1.7.2025 (pakkauksia)]],Lääkkeet[[#This Row],[Suurimman alitusluvan mukainen velvoite
1.7.-31.12.2025 (pakkauksia)]],Lääkkeet[[#This Row],[Alin saldo 
1.7.-31.12.2025 (pakkauksia)]])*Lääkkeet[[#This Row],[Kirjanpitoarvo / pakkaus 1.7.2025
(EUR  ALV 0 %)]]</f>
        <v>0</v>
      </c>
      <c r="W808" s="49" t="str" cm="1">
        <f t="array" ref="W808">IFERROR(_xlfn.IFS(Lääkkeet[[#This Row],[Sitoutunut pääoma 
1.1.-30.6.2025 (EUR)]]&gt;0,"Täytetyt",Lääkkeet[[#This Row],[Sitoutunut pääoma 
1.7.-31.12.2025 (EUR)]]&gt;0,"Täytetyt"),"")</f>
        <v/>
      </c>
      <c r="X808" s="49"/>
      <c r="Y808" s="5">
        <f>Hakulomake!$B$29</f>
        <v>0</v>
      </c>
    </row>
    <row r="809" spans="1:25" x14ac:dyDescent="0.25">
      <c r="A809" s="6" t="s">
        <v>59</v>
      </c>
      <c r="B809" s="5">
        <f>Hakulomake!$B$17</f>
        <v>0</v>
      </c>
      <c r="C809" s="61">
        <v>5</v>
      </c>
      <c r="D809" s="5" t="s">
        <v>1206</v>
      </c>
      <c r="E809" s="60" t="s">
        <v>1484</v>
      </c>
      <c r="F809" s="5" t="s">
        <v>1208</v>
      </c>
      <c r="G809" s="5" t="s">
        <v>1314</v>
      </c>
      <c r="H809" s="5" t="s">
        <v>836</v>
      </c>
      <c r="I809" s="5" t="s">
        <v>171</v>
      </c>
      <c r="J809" s="61">
        <v>30</v>
      </c>
      <c r="N809" s="13"/>
      <c r="O809" s="39">
        <f>MIN(Lääkkeet[[#This Row],[Velvoite 1.1.2025 (pakkauksia)]],Lääkkeet[[#This Row],[Suurimman alitusluvan mukainen velvoite 
1.1.-30.6.2025 (pakkauksia)]],Lääkkeet[[#This Row],[Alin saldo 
1.1.-30.6.2025 (pakkauksia)]])*Lääkkeet[[#This Row],[Kirjanpitoarvo / pakkaus 1.1.2025
(EUR  ALV 0 %)]]</f>
        <v>0</v>
      </c>
      <c r="P809" s="15"/>
      <c r="Q809" s="12"/>
      <c r="R809" s="12"/>
      <c r="S809" s="12"/>
      <c r="T809" s="13"/>
      <c r="U809" s="39">
        <f>MIN(Lääkkeet[[#This Row],[Velvoite 1.7.2025 (pakkauksia)]],Lääkkeet[[#This Row],[Suurimman alitusluvan mukainen velvoite
1.7.-31.12.2025 (pakkauksia)]],Lääkkeet[[#This Row],[Alin saldo 
1.7.-31.12.2025 (pakkauksia)]])*Lääkkeet[[#This Row],[Kirjanpitoarvo / pakkaus 1.7.2025
(EUR  ALV 0 %)]]</f>
        <v>0</v>
      </c>
      <c r="W809" s="49" t="str" cm="1">
        <f t="array" ref="W809">IFERROR(_xlfn.IFS(Lääkkeet[[#This Row],[Sitoutunut pääoma 
1.1.-30.6.2025 (EUR)]]&gt;0,"Täytetyt",Lääkkeet[[#This Row],[Sitoutunut pääoma 
1.7.-31.12.2025 (EUR)]]&gt;0,"Täytetyt"),"")</f>
        <v/>
      </c>
      <c r="X809" s="49"/>
      <c r="Y809" s="5">
        <f>Hakulomake!$B$29</f>
        <v>0</v>
      </c>
    </row>
    <row r="810" spans="1:25" x14ac:dyDescent="0.25">
      <c r="A810" s="6" t="s">
        <v>59</v>
      </c>
      <c r="B810" s="5">
        <f>Hakulomake!$B$17</f>
        <v>0</v>
      </c>
      <c r="C810" s="61">
        <v>5</v>
      </c>
      <c r="D810" s="5" t="s">
        <v>1213</v>
      </c>
      <c r="E810" s="60" t="s">
        <v>1485</v>
      </c>
      <c r="F810" s="5" t="s">
        <v>1215</v>
      </c>
      <c r="G810" s="5" t="s">
        <v>1323</v>
      </c>
      <c r="H810" s="5" t="s">
        <v>280</v>
      </c>
      <c r="I810" s="5" t="s">
        <v>133</v>
      </c>
      <c r="J810" s="61">
        <v>30</v>
      </c>
      <c r="N810" s="13"/>
      <c r="O810" s="39">
        <f>MIN(Lääkkeet[[#This Row],[Velvoite 1.1.2025 (pakkauksia)]],Lääkkeet[[#This Row],[Suurimman alitusluvan mukainen velvoite 
1.1.-30.6.2025 (pakkauksia)]],Lääkkeet[[#This Row],[Alin saldo 
1.1.-30.6.2025 (pakkauksia)]])*Lääkkeet[[#This Row],[Kirjanpitoarvo / pakkaus 1.1.2025
(EUR  ALV 0 %)]]</f>
        <v>0</v>
      </c>
      <c r="P810" s="15"/>
      <c r="Q810" s="12"/>
      <c r="R810" s="12"/>
      <c r="S810" s="12"/>
      <c r="T810" s="13"/>
      <c r="U810" s="39">
        <f>MIN(Lääkkeet[[#This Row],[Velvoite 1.7.2025 (pakkauksia)]],Lääkkeet[[#This Row],[Suurimman alitusluvan mukainen velvoite
1.7.-31.12.2025 (pakkauksia)]],Lääkkeet[[#This Row],[Alin saldo 
1.7.-31.12.2025 (pakkauksia)]])*Lääkkeet[[#This Row],[Kirjanpitoarvo / pakkaus 1.7.2025
(EUR  ALV 0 %)]]</f>
        <v>0</v>
      </c>
      <c r="W810" s="49" t="str" cm="1">
        <f t="array" ref="W810">IFERROR(_xlfn.IFS(Lääkkeet[[#This Row],[Sitoutunut pääoma 
1.1.-30.6.2025 (EUR)]]&gt;0,"Täytetyt",Lääkkeet[[#This Row],[Sitoutunut pääoma 
1.7.-31.12.2025 (EUR)]]&gt;0,"Täytetyt"),"")</f>
        <v/>
      </c>
      <c r="X810" s="49"/>
      <c r="Y810" s="5">
        <f>Hakulomake!$B$29</f>
        <v>0</v>
      </c>
    </row>
    <row r="811" spans="1:25" x14ac:dyDescent="0.25">
      <c r="A811" s="6" t="s">
        <v>59</v>
      </c>
      <c r="B811" s="5">
        <f>Hakulomake!$B$17</f>
        <v>0</v>
      </c>
      <c r="C811" s="61">
        <v>5</v>
      </c>
      <c r="D811" s="5" t="s">
        <v>1206</v>
      </c>
      <c r="E811" s="60" t="s">
        <v>1486</v>
      </c>
      <c r="F811" s="5" t="s">
        <v>1208</v>
      </c>
      <c r="G811" s="5" t="s">
        <v>1296</v>
      </c>
      <c r="H811" s="5" t="s">
        <v>796</v>
      </c>
      <c r="I811" s="5" t="s">
        <v>171</v>
      </c>
      <c r="J811" s="61">
        <v>28</v>
      </c>
      <c r="N811" s="13"/>
      <c r="O811" s="39">
        <f>MIN(Lääkkeet[[#This Row],[Velvoite 1.1.2025 (pakkauksia)]],Lääkkeet[[#This Row],[Suurimman alitusluvan mukainen velvoite 
1.1.-30.6.2025 (pakkauksia)]],Lääkkeet[[#This Row],[Alin saldo 
1.1.-30.6.2025 (pakkauksia)]])*Lääkkeet[[#This Row],[Kirjanpitoarvo / pakkaus 1.1.2025
(EUR  ALV 0 %)]]</f>
        <v>0</v>
      </c>
      <c r="P811" s="15"/>
      <c r="Q811" s="12"/>
      <c r="R811" s="12"/>
      <c r="S811" s="12"/>
      <c r="T811" s="13"/>
      <c r="U811" s="39">
        <f>MIN(Lääkkeet[[#This Row],[Velvoite 1.7.2025 (pakkauksia)]],Lääkkeet[[#This Row],[Suurimman alitusluvan mukainen velvoite
1.7.-31.12.2025 (pakkauksia)]],Lääkkeet[[#This Row],[Alin saldo 
1.7.-31.12.2025 (pakkauksia)]])*Lääkkeet[[#This Row],[Kirjanpitoarvo / pakkaus 1.7.2025
(EUR  ALV 0 %)]]</f>
        <v>0</v>
      </c>
      <c r="W811" s="49" t="str" cm="1">
        <f t="array" ref="W811">IFERROR(_xlfn.IFS(Lääkkeet[[#This Row],[Sitoutunut pääoma 
1.1.-30.6.2025 (EUR)]]&gt;0,"Täytetyt",Lääkkeet[[#This Row],[Sitoutunut pääoma 
1.7.-31.12.2025 (EUR)]]&gt;0,"Täytetyt"),"")</f>
        <v/>
      </c>
      <c r="X811" s="49"/>
      <c r="Y811" s="5">
        <f>Hakulomake!$B$29</f>
        <v>0</v>
      </c>
    </row>
    <row r="812" spans="1:25" x14ac:dyDescent="0.25">
      <c r="A812" s="6" t="s">
        <v>59</v>
      </c>
      <c r="B812" s="5">
        <f>Hakulomake!$B$17</f>
        <v>0</v>
      </c>
      <c r="C812" s="61">
        <v>5</v>
      </c>
      <c r="D812" s="5" t="s">
        <v>1206</v>
      </c>
      <c r="E812" s="60" t="s">
        <v>1487</v>
      </c>
      <c r="F812" s="5" t="s">
        <v>1208</v>
      </c>
      <c r="G812" s="5" t="s">
        <v>1383</v>
      </c>
      <c r="H812" s="5" t="s">
        <v>836</v>
      </c>
      <c r="I812" s="5" t="s">
        <v>806</v>
      </c>
      <c r="J812" s="61">
        <v>98</v>
      </c>
      <c r="N812" s="13"/>
      <c r="O812" s="39">
        <f>MIN(Lääkkeet[[#This Row],[Velvoite 1.1.2025 (pakkauksia)]],Lääkkeet[[#This Row],[Suurimman alitusluvan mukainen velvoite 
1.1.-30.6.2025 (pakkauksia)]],Lääkkeet[[#This Row],[Alin saldo 
1.1.-30.6.2025 (pakkauksia)]])*Lääkkeet[[#This Row],[Kirjanpitoarvo / pakkaus 1.1.2025
(EUR  ALV 0 %)]]</f>
        <v>0</v>
      </c>
      <c r="P812" s="15"/>
      <c r="Q812" s="12"/>
      <c r="R812" s="12"/>
      <c r="S812" s="12"/>
      <c r="T812" s="13"/>
      <c r="U812" s="39">
        <f>MIN(Lääkkeet[[#This Row],[Velvoite 1.7.2025 (pakkauksia)]],Lääkkeet[[#This Row],[Suurimman alitusluvan mukainen velvoite
1.7.-31.12.2025 (pakkauksia)]],Lääkkeet[[#This Row],[Alin saldo 
1.7.-31.12.2025 (pakkauksia)]])*Lääkkeet[[#This Row],[Kirjanpitoarvo / pakkaus 1.7.2025
(EUR  ALV 0 %)]]</f>
        <v>0</v>
      </c>
      <c r="W812" s="49" t="str" cm="1">
        <f t="array" ref="W812">IFERROR(_xlfn.IFS(Lääkkeet[[#This Row],[Sitoutunut pääoma 
1.1.-30.6.2025 (EUR)]]&gt;0,"Täytetyt",Lääkkeet[[#This Row],[Sitoutunut pääoma 
1.7.-31.12.2025 (EUR)]]&gt;0,"Täytetyt"),"")</f>
        <v/>
      </c>
      <c r="X812" s="49"/>
      <c r="Y812" s="5">
        <f>Hakulomake!$B$29</f>
        <v>0</v>
      </c>
    </row>
    <row r="813" spans="1:25" x14ac:dyDescent="0.25">
      <c r="A813" s="6" t="s">
        <v>59</v>
      </c>
      <c r="B813" s="5">
        <f>Hakulomake!$B$17</f>
        <v>0</v>
      </c>
      <c r="C813" s="61">
        <v>5</v>
      </c>
      <c r="D813" s="5" t="s">
        <v>1206</v>
      </c>
      <c r="E813" s="60" t="s">
        <v>1488</v>
      </c>
      <c r="F813" s="5" t="s">
        <v>1208</v>
      </c>
      <c r="G813" s="5" t="s">
        <v>1312</v>
      </c>
      <c r="H813" s="5" t="s">
        <v>836</v>
      </c>
      <c r="I813" s="5" t="s">
        <v>806</v>
      </c>
      <c r="J813" s="61">
        <v>98</v>
      </c>
      <c r="N813" s="13"/>
      <c r="O813" s="39">
        <f>MIN(Lääkkeet[[#This Row],[Velvoite 1.1.2025 (pakkauksia)]],Lääkkeet[[#This Row],[Suurimman alitusluvan mukainen velvoite 
1.1.-30.6.2025 (pakkauksia)]],Lääkkeet[[#This Row],[Alin saldo 
1.1.-30.6.2025 (pakkauksia)]])*Lääkkeet[[#This Row],[Kirjanpitoarvo / pakkaus 1.1.2025
(EUR  ALV 0 %)]]</f>
        <v>0</v>
      </c>
      <c r="P813" s="15"/>
      <c r="Q813" s="12"/>
      <c r="R813" s="12"/>
      <c r="S813" s="12"/>
      <c r="T813" s="13"/>
      <c r="U813" s="39">
        <f>MIN(Lääkkeet[[#This Row],[Velvoite 1.7.2025 (pakkauksia)]],Lääkkeet[[#This Row],[Suurimman alitusluvan mukainen velvoite
1.7.-31.12.2025 (pakkauksia)]],Lääkkeet[[#This Row],[Alin saldo 
1.7.-31.12.2025 (pakkauksia)]])*Lääkkeet[[#This Row],[Kirjanpitoarvo / pakkaus 1.7.2025
(EUR  ALV 0 %)]]</f>
        <v>0</v>
      </c>
      <c r="W813" s="49" t="str" cm="1">
        <f t="array" ref="W813">IFERROR(_xlfn.IFS(Lääkkeet[[#This Row],[Sitoutunut pääoma 
1.1.-30.6.2025 (EUR)]]&gt;0,"Täytetyt",Lääkkeet[[#This Row],[Sitoutunut pääoma 
1.7.-31.12.2025 (EUR)]]&gt;0,"Täytetyt"),"")</f>
        <v/>
      </c>
      <c r="X813" s="49"/>
      <c r="Y813" s="5">
        <f>Hakulomake!$B$29</f>
        <v>0</v>
      </c>
    </row>
    <row r="814" spans="1:25" x14ac:dyDescent="0.25">
      <c r="A814" s="6" t="s">
        <v>59</v>
      </c>
      <c r="B814" s="5">
        <f>Hakulomake!$B$17</f>
        <v>0</v>
      </c>
      <c r="C814" s="61">
        <v>5</v>
      </c>
      <c r="D814" s="5" t="s">
        <v>1219</v>
      </c>
      <c r="E814" s="60" t="s">
        <v>1489</v>
      </c>
      <c r="F814" s="5" t="s">
        <v>1221</v>
      </c>
      <c r="G814" s="5" t="s">
        <v>1365</v>
      </c>
      <c r="H814" s="5" t="s">
        <v>64</v>
      </c>
      <c r="I814" s="5" t="s">
        <v>197</v>
      </c>
      <c r="J814" s="61" t="s">
        <v>262</v>
      </c>
      <c r="N814" s="13"/>
      <c r="O814" s="39">
        <f>MIN(Lääkkeet[[#This Row],[Velvoite 1.1.2025 (pakkauksia)]],Lääkkeet[[#This Row],[Suurimman alitusluvan mukainen velvoite 
1.1.-30.6.2025 (pakkauksia)]],Lääkkeet[[#This Row],[Alin saldo 
1.1.-30.6.2025 (pakkauksia)]])*Lääkkeet[[#This Row],[Kirjanpitoarvo / pakkaus 1.1.2025
(EUR  ALV 0 %)]]</f>
        <v>0</v>
      </c>
      <c r="P814" s="15"/>
      <c r="Q814" s="12"/>
      <c r="R814" s="12"/>
      <c r="S814" s="12"/>
      <c r="T814" s="13"/>
      <c r="U814" s="39">
        <f>MIN(Lääkkeet[[#This Row],[Velvoite 1.7.2025 (pakkauksia)]],Lääkkeet[[#This Row],[Suurimman alitusluvan mukainen velvoite
1.7.-31.12.2025 (pakkauksia)]],Lääkkeet[[#This Row],[Alin saldo 
1.7.-31.12.2025 (pakkauksia)]])*Lääkkeet[[#This Row],[Kirjanpitoarvo / pakkaus 1.7.2025
(EUR  ALV 0 %)]]</f>
        <v>0</v>
      </c>
      <c r="W814" s="49" t="str" cm="1">
        <f t="array" ref="W814">IFERROR(_xlfn.IFS(Lääkkeet[[#This Row],[Sitoutunut pääoma 
1.1.-30.6.2025 (EUR)]]&gt;0,"Täytetyt",Lääkkeet[[#This Row],[Sitoutunut pääoma 
1.7.-31.12.2025 (EUR)]]&gt;0,"Täytetyt"),"")</f>
        <v/>
      </c>
      <c r="X814" s="49"/>
      <c r="Y814" s="5">
        <f>Hakulomake!$B$29</f>
        <v>0</v>
      </c>
    </row>
    <row r="815" spans="1:25" x14ac:dyDescent="0.25">
      <c r="A815" s="6" t="s">
        <v>59</v>
      </c>
      <c r="B815" s="5">
        <f>Hakulomake!$B$17</f>
        <v>0</v>
      </c>
      <c r="C815" s="61">
        <v>5</v>
      </c>
      <c r="D815" s="5" t="s">
        <v>1213</v>
      </c>
      <c r="E815" s="60" t="s">
        <v>1490</v>
      </c>
      <c r="F815" s="5" t="s">
        <v>1215</v>
      </c>
      <c r="G815" s="5" t="s">
        <v>1294</v>
      </c>
      <c r="H815" s="5" t="s">
        <v>1284</v>
      </c>
      <c r="I815" s="5" t="s">
        <v>219</v>
      </c>
      <c r="J815" s="61" t="s">
        <v>72</v>
      </c>
      <c r="N815" s="13"/>
      <c r="O815" s="39">
        <f>MIN(Lääkkeet[[#This Row],[Velvoite 1.1.2025 (pakkauksia)]],Lääkkeet[[#This Row],[Suurimman alitusluvan mukainen velvoite 
1.1.-30.6.2025 (pakkauksia)]],Lääkkeet[[#This Row],[Alin saldo 
1.1.-30.6.2025 (pakkauksia)]])*Lääkkeet[[#This Row],[Kirjanpitoarvo / pakkaus 1.1.2025
(EUR  ALV 0 %)]]</f>
        <v>0</v>
      </c>
      <c r="P815" s="15"/>
      <c r="Q815" s="12"/>
      <c r="R815" s="12"/>
      <c r="S815" s="12"/>
      <c r="T815" s="13"/>
      <c r="U815" s="39">
        <f>MIN(Lääkkeet[[#This Row],[Velvoite 1.7.2025 (pakkauksia)]],Lääkkeet[[#This Row],[Suurimman alitusluvan mukainen velvoite
1.7.-31.12.2025 (pakkauksia)]],Lääkkeet[[#This Row],[Alin saldo 
1.7.-31.12.2025 (pakkauksia)]])*Lääkkeet[[#This Row],[Kirjanpitoarvo / pakkaus 1.7.2025
(EUR  ALV 0 %)]]</f>
        <v>0</v>
      </c>
      <c r="W815" s="49" t="str" cm="1">
        <f t="array" ref="W815">IFERROR(_xlfn.IFS(Lääkkeet[[#This Row],[Sitoutunut pääoma 
1.1.-30.6.2025 (EUR)]]&gt;0,"Täytetyt",Lääkkeet[[#This Row],[Sitoutunut pääoma 
1.7.-31.12.2025 (EUR)]]&gt;0,"Täytetyt"),"")</f>
        <v/>
      </c>
      <c r="X815" s="49"/>
      <c r="Y815" s="5">
        <f>Hakulomake!$B$29</f>
        <v>0</v>
      </c>
    </row>
    <row r="816" spans="1:25" x14ac:dyDescent="0.25">
      <c r="A816" s="6" t="s">
        <v>59</v>
      </c>
      <c r="B816" s="5">
        <f>Hakulomake!$B$17</f>
        <v>0</v>
      </c>
      <c r="C816" s="61">
        <v>5</v>
      </c>
      <c r="D816" s="5" t="s">
        <v>1219</v>
      </c>
      <c r="E816" s="60" t="s">
        <v>1491</v>
      </c>
      <c r="F816" s="5" t="s">
        <v>1221</v>
      </c>
      <c r="G816" s="5" t="s">
        <v>1367</v>
      </c>
      <c r="H816" s="5" t="s">
        <v>64</v>
      </c>
      <c r="I816" s="5" t="s">
        <v>1348</v>
      </c>
      <c r="J816" s="61">
        <v>10</v>
      </c>
      <c r="N816" s="13"/>
      <c r="O816" s="39">
        <f>MIN(Lääkkeet[[#This Row],[Velvoite 1.1.2025 (pakkauksia)]],Lääkkeet[[#This Row],[Suurimman alitusluvan mukainen velvoite 
1.1.-30.6.2025 (pakkauksia)]],Lääkkeet[[#This Row],[Alin saldo 
1.1.-30.6.2025 (pakkauksia)]])*Lääkkeet[[#This Row],[Kirjanpitoarvo / pakkaus 1.1.2025
(EUR  ALV 0 %)]]</f>
        <v>0</v>
      </c>
      <c r="P816" s="15"/>
      <c r="Q816" s="12"/>
      <c r="R816" s="12"/>
      <c r="S816" s="12"/>
      <c r="T816" s="13"/>
      <c r="U816" s="39">
        <f>MIN(Lääkkeet[[#This Row],[Velvoite 1.7.2025 (pakkauksia)]],Lääkkeet[[#This Row],[Suurimman alitusluvan mukainen velvoite
1.7.-31.12.2025 (pakkauksia)]],Lääkkeet[[#This Row],[Alin saldo 
1.7.-31.12.2025 (pakkauksia)]])*Lääkkeet[[#This Row],[Kirjanpitoarvo / pakkaus 1.7.2025
(EUR  ALV 0 %)]]</f>
        <v>0</v>
      </c>
      <c r="W816" s="49" t="str" cm="1">
        <f t="array" ref="W816">IFERROR(_xlfn.IFS(Lääkkeet[[#This Row],[Sitoutunut pääoma 
1.1.-30.6.2025 (EUR)]]&gt;0,"Täytetyt",Lääkkeet[[#This Row],[Sitoutunut pääoma 
1.7.-31.12.2025 (EUR)]]&gt;0,"Täytetyt"),"")</f>
        <v/>
      </c>
      <c r="X816" s="49"/>
      <c r="Y816" s="5">
        <f>Hakulomake!$B$29</f>
        <v>0</v>
      </c>
    </row>
    <row r="817" spans="1:25" x14ac:dyDescent="0.25">
      <c r="A817" s="6" t="s">
        <v>59</v>
      </c>
      <c r="B817" s="5">
        <f>Hakulomake!$B$17</f>
        <v>0</v>
      </c>
      <c r="C817" s="61">
        <v>5</v>
      </c>
      <c r="D817" s="5" t="s">
        <v>1219</v>
      </c>
      <c r="E817" s="60" t="s">
        <v>1492</v>
      </c>
      <c r="F817" s="5" t="s">
        <v>1221</v>
      </c>
      <c r="G817" s="5" t="s">
        <v>1367</v>
      </c>
      <c r="H817" s="5" t="s">
        <v>64</v>
      </c>
      <c r="I817" s="5" t="s">
        <v>1348</v>
      </c>
      <c r="J817" s="61">
        <v>100</v>
      </c>
      <c r="N817" s="13"/>
      <c r="O817" s="39">
        <f>MIN(Lääkkeet[[#This Row],[Velvoite 1.1.2025 (pakkauksia)]],Lääkkeet[[#This Row],[Suurimman alitusluvan mukainen velvoite 
1.1.-30.6.2025 (pakkauksia)]],Lääkkeet[[#This Row],[Alin saldo 
1.1.-30.6.2025 (pakkauksia)]])*Lääkkeet[[#This Row],[Kirjanpitoarvo / pakkaus 1.1.2025
(EUR  ALV 0 %)]]</f>
        <v>0</v>
      </c>
      <c r="P817" s="15"/>
      <c r="Q817" s="12"/>
      <c r="R817" s="12"/>
      <c r="S817" s="12"/>
      <c r="T817" s="13"/>
      <c r="U817" s="39">
        <f>MIN(Lääkkeet[[#This Row],[Velvoite 1.7.2025 (pakkauksia)]],Lääkkeet[[#This Row],[Suurimman alitusluvan mukainen velvoite
1.7.-31.12.2025 (pakkauksia)]],Lääkkeet[[#This Row],[Alin saldo 
1.7.-31.12.2025 (pakkauksia)]])*Lääkkeet[[#This Row],[Kirjanpitoarvo / pakkaus 1.7.2025
(EUR  ALV 0 %)]]</f>
        <v>0</v>
      </c>
      <c r="W817" s="49" t="str" cm="1">
        <f t="array" ref="W817">IFERROR(_xlfn.IFS(Lääkkeet[[#This Row],[Sitoutunut pääoma 
1.1.-30.6.2025 (EUR)]]&gt;0,"Täytetyt",Lääkkeet[[#This Row],[Sitoutunut pääoma 
1.7.-31.12.2025 (EUR)]]&gt;0,"Täytetyt"),"")</f>
        <v/>
      </c>
      <c r="X817" s="49"/>
      <c r="Y817" s="5">
        <f>Hakulomake!$B$29</f>
        <v>0</v>
      </c>
    </row>
    <row r="818" spans="1:25" x14ac:dyDescent="0.25">
      <c r="A818" s="6" t="s">
        <v>59</v>
      </c>
      <c r="B818" s="5">
        <f>Hakulomake!$B$17</f>
        <v>0</v>
      </c>
      <c r="C818" s="61">
        <v>5</v>
      </c>
      <c r="D818" s="5" t="s">
        <v>1219</v>
      </c>
      <c r="E818" s="60" t="s">
        <v>1493</v>
      </c>
      <c r="F818" s="5" t="s">
        <v>1221</v>
      </c>
      <c r="G818" s="5" t="s">
        <v>1317</v>
      </c>
      <c r="H818" s="5" t="s">
        <v>310</v>
      </c>
      <c r="I818" s="5" t="s">
        <v>806</v>
      </c>
      <c r="J818" s="61">
        <v>50</v>
      </c>
      <c r="N818" s="13"/>
      <c r="O818" s="39">
        <f>MIN(Lääkkeet[[#This Row],[Velvoite 1.1.2025 (pakkauksia)]],Lääkkeet[[#This Row],[Suurimman alitusluvan mukainen velvoite 
1.1.-30.6.2025 (pakkauksia)]],Lääkkeet[[#This Row],[Alin saldo 
1.1.-30.6.2025 (pakkauksia)]])*Lääkkeet[[#This Row],[Kirjanpitoarvo / pakkaus 1.1.2025
(EUR  ALV 0 %)]]</f>
        <v>0</v>
      </c>
      <c r="P818" s="15"/>
      <c r="Q818" s="12"/>
      <c r="R818" s="12"/>
      <c r="S818" s="12"/>
      <c r="T818" s="13"/>
      <c r="U818" s="39">
        <f>MIN(Lääkkeet[[#This Row],[Velvoite 1.7.2025 (pakkauksia)]],Lääkkeet[[#This Row],[Suurimman alitusluvan mukainen velvoite
1.7.-31.12.2025 (pakkauksia)]],Lääkkeet[[#This Row],[Alin saldo 
1.7.-31.12.2025 (pakkauksia)]])*Lääkkeet[[#This Row],[Kirjanpitoarvo / pakkaus 1.7.2025
(EUR  ALV 0 %)]]</f>
        <v>0</v>
      </c>
      <c r="W818" s="49" t="str" cm="1">
        <f t="array" ref="W818">IFERROR(_xlfn.IFS(Lääkkeet[[#This Row],[Sitoutunut pääoma 
1.1.-30.6.2025 (EUR)]]&gt;0,"Täytetyt",Lääkkeet[[#This Row],[Sitoutunut pääoma 
1.7.-31.12.2025 (EUR)]]&gt;0,"Täytetyt"),"")</f>
        <v/>
      </c>
      <c r="X818" s="49"/>
      <c r="Y818" s="5">
        <f>Hakulomake!$B$29</f>
        <v>0</v>
      </c>
    </row>
    <row r="819" spans="1:25" x14ac:dyDescent="0.25">
      <c r="A819" s="6" t="s">
        <v>59</v>
      </c>
      <c r="B819" s="5">
        <f>Hakulomake!$B$17</f>
        <v>0</v>
      </c>
      <c r="C819" s="61">
        <v>5</v>
      </c>
      <c r="D819" s="5" t="s">
        <v>1206</v>
      </c>
      <c r="E819" s="60" t="s">
        <v>1494</v>
      </c>
      <c r="F819" s="5" t="s">
        <v>1208</v>
      </c>
      <c r="G819" s="5" t="s">
        <v>1296</v>
      </c>
      <c r="H819" s="5" t="s">
        <v>836</v>
      </c>
      <c r="I819" s="5" t="s">
        <v>171</v>
      </c>
      <c r="J819" s="61">
        <v>98</v>
      </c>
      <c r="N819" s="13"/>
      <c r="O819" s="39">
        <f>MIN(Lääkkeet[[#This Row],[Velvoite 1.1.2025 (pakkauksia)]],Lääkkeet[[#This Row],[Suurimman alitusluvan mukainen velvoite 
1.1.-30.6.2025 (pakkauksia)]],Lääkkeet[[#This Row],[Alin saldo 
1.1.-30.6.2025 (pakkauksia)]])*Lääkkeet[[#This Row],[Kirjanpitoarvo / pakkaus 1.1.2025
(EUR  ALV 0 %)]]</f>
        <v>0</v>
      </c>
      <c r="P819" s="15"/>
      <c r="Q819" s="12"/>
      <c r="R819" s="12"/>
      <c r="S819" s="12"/>
      <c r="T819" s="13"/>
      <c r="U819" s="39">
        <f>MIN(Lääkkeet[[#This Row],[Velvoite 1.7.2025 (pakkauksia)]],Lääkkeet[[#This Row],[Suurimman alitusluvan mukainen velvoite
1.7.-31.12.2025 (pakkauksia)]],Lääkkeet[[#This Row],[Alin saldo 
1.7.-31.12.2025 (pakkauksia)]])*Lääkkeet[[#This Row],[Kirjanpitoarvo / pakkaus 1.7.2025
(EUR  ALV 0 %)]]</f>
        <v>0</v>
      </c>
      <c r="W819" s="49" t="str" cm="1">
        <f t="array" ref="W819">IFERROR(_xlfn.IFS(Lääkkeet[[#This Row],[Sitoutunut pääoma 
1.1.-30.6.2025 (EUR)]]&gt;0,"Täytetyt",Lääkkeet[[#This Row],[Sitoutunut pääoma 
1.7.-31.12.2025 (EUR)]]&gt;0,"Täytetyt"),"")</f>
        <v/>
      </c>
      <c r="X819" s="49"/>
      <c r="Y819" s="5">
        <f>Hakulomake!$B$29</f>
        <v>0</v>
      </c>
    </row>
    <row r="820" spans="1:25" x14ac:dyDescent="0.25">
      <c r="A820" s="6" t="s">
        <v>59</v>
      </c>
      <c r="B820" s="5">
        <f>Hakulomake!$B$17</f>
        <v>0</v>
      </c>
      <c r="C820" s="61">
        <v>5</v>
      </c>
      <c r="D820" s="5" t="s">
        <v>1219</v>
      </c>
      <c r="E820" s="60" t="s">
        <v>1495</v>
      </c>
      <c r="F820" s="5" t="s">
        <v>1221</v>
      </c>
      <c r="G820" s="5" t="s">
        <v>1477</v>
      </c>
      <c r="H820" s="5" t="s">
        <v>64</v>
      </c>
      <c r="I820" s="5" t="s">
        <v>65</v>
      </c>
      <c r="J820" s="61">
        <v>30</v>
      </c>
      <c r="N820" s="13"/>
      <c r="O820" s="39">
        <f>MIN(Lääkkeet[[#This Row],[Velvoite 1.1.2025 (pakkauksia)]],Lääkkeet[[#This Row],[Suurimman alitusluvan mukainen velvoite 
1.1.-30.6.2025 (pakkauksia)]],Lääkkeet[[#This Row],[Alin saldo 
1.1.-30.6.2025 (pakkauksia)]])*Lääkkeet[[#This Row],[Kirjanpitoarvo / pakkaus 1.1.2025
(EUR  ALV 0 %)]]</f>
        <v>0</v>
      </c>
      <c r="P820" s="15"/>
      <c r="Q820" s="12"/>
      <c r="R820" s="12"/>
      <c r="S820" s="12"/>
      <c r="T820" s="13"/>
      <c r="U820" s="39">
        <f>MIN(Lääkkeet[[#This Row],[Velvoite 1.7.2025 (pakkauksia)]],Lääkkeet[[#This Row],[Suurimman alitusluvan mukainen velvoite
1.7.-31.12.2025 (pakkauksia)]],Lääkkeet[[#This Row],[Alin saldo 
1.7.-31.12.2025 (pakkauksia)]])*Lääkkeet[[#This Row],[Kirjanpitoarvo / pakkaus 1.7.2025
(EUR  ALV 0 %)]]</f>
        <v>0</v>
      </c>
      <c r="W820" s="49" t="str" cm="1">
        <f t="array" ref="W820">IFERROR(_xlfn.IFS(Lääkkeet[[#This Row],[Sitoutunut pääoma 
1.1.-30.6.2025 (EUR)]]&gt;0,"Täytetyt",Lääkkeet[[#This Row],[Sitoutunut pääoma 
1.7.-31.12.2025 (EUR)]]&gt;0,"Täytetyt"),"")</f>
        <v/>
      </c>
      <c r="X820" s="49"/>
      <c r="Y820" s="5">
        <f>Hakulomake!$B$29</f>
        <v>0</v>
      </c>
    </row>
    <row r="821" spans="1:25" x14ac:dyDescent="0.25">
      <c r="A821" s="6" t="s">
        <v>59</v>
      </c>
      <c r="B821" s="5">
        <f>Hakulomake!$B$17</f>
        <v>0</v>
      </c>
      <c r="C821" s="61">
        <v>5</v>
      </c>
      <c r="D821" s="5" t="s">
        <v>1219</v>
      </c>
      <c r="F821" s="5" t="s">
        <v>1221</v>
      </c>
      <c r="G821" s="5" t="s">
        <v>1222</v>
      </c>
      <c r="H821" s="5" t="s">
        <v>203</v>
      </c>
      <c r="I821" s="5" t="s">
        <v>65</v>
      </c>
      <c r="J821" s="61">
        <v>10</v>
      </c>
      <c r="N821" s="13"/>
      <c r="O821" s="39">
        <f>MIN(Lääkkeet[[#This Row],[Velvoite 1.1.2025 (pakkauksia)]],Lääkkeet[[#This Row],[Suurimman alitusluvan mukainen velvoite 
1.1.-30.6.2025 (pakkauksia)]],Lääkkeet[[#This Row],[Alin saldo 
1.1.-30.6.2025 (pakkauksia)]])*Lääkkeet[[#This Row],[Kirjanpitoarvo / pakkaus 1.1.2025
(EUR  ALV 0 %)]]</f>
        <v>0</v>
      </c>
      <c r="P821" s="15"/>
      <c r="Q821" s="12"/>
      <c r="R821" s="12"/>
      <c r="S821" s="12"/>
      <c r="T821" s="13"/>
      <c r="U821" s="39">
        <f>MIN(Lääkkeet[[#This Row],[Velvoite 1.7.2025 (pakkauksia)]],Lääkkeet[[#This Row],[Suurimman alitusluvan mukainen velvoite
1.7.-31.12.2025 (pakkauksia)]],Lääkkeet[[#This Row],[Alin saldo 
1.7.-31.12.2025 (pakkauksia)]])*Lääkkeet[[#This Row],[Kirjanpitoarvo / pakkaus 1.7.2025
(EUR  ALV 0 %)]]</f>
        <v>0</v>
      </c>
      <c r="W821" s="49" t="str" cm="1">
        <f t="array" ref="W821">IFERROR(_xlfn.IFS(Lääkkeet[[#This Row],[Sitoutunut pääoma 
1.1.-30.6.2025 (EUR)]]&gt;0,"Täytetyt",Lääkkeet[[#This Row],[Sitoutunut pääoma 
1.7.-31.12.2025 (EUR)]]&gt;0,"Täytetyt"),"")</f>
        <v/>
      </c>
      <c r="X821" s="49"/>
      <c r="Y821" s="5">
        <f>Hakulomake!$B$29</f>
        <v>0</v>
      </c>
    </row>
    <row r="822" spans="1:25" x14ac:dyDescent="0.25">
      <c r="A822" s="6" t="s">
        <v>59</v>
      </c>
      <c r="B822" s="5">
        <f>Hakulomake!$B$17</f>
        <v>0</v>
      </c>
      <c r="C822" s="61">
        <v>6</v>
      </c>
      <c r="D822" s="5" t="s">
        <v>1496</v>
      </c>
      <c r="E822" s="60" t="s">
        <v>1497</v>
      </c>
      <c r="F822" s="5" t="s">
        <v>1498</v>
      </c>
      <c r="G822" s="5" t="s">
        <v>1499</v>
      </c>
      <c r="H822" s="5" t="s">
        <v>436</v>
      </c>
      <c r="I822" s="5" t="s">
        <v>1500</v>
      </c>
      <c r="J822" s="61" t="s">
        <v>395</v>
      </c>
      <c r="N822" s="13"/>
      <c r="O822" s="39">
        <f>MIN(Lääkkeet[[#This Row],[Velvoite 1.1.2025 (pakkauksia)]],Lääkkeet[[#This Row],[Suurimman alitusluvan mukainen velvoite 
1.1.-30.6.2025 (pakkauksia)]],Lääkkeet[[#This Row],[Alin saldo 
1.1.-30.6.2025 (pakkauksia)]])*Lääkkeet[[#This Row],[Kirjanpitoarvo / pakkaus 1.1.2025
(EUR  ALV 0 %)]]</f>
        <v>0</v>
      </c>
      <c r="P822" s="15"/>
      <c r="Q822" s="12"/>
      <c r="R822" s="12"/>
      <c r="S822" s="12"/>
      <c r="T822" s="13"/>
      <c r="U822" s="39">
        <f>MIN(Lääkkeet[[#This Row],[Velvoite 1.7.2025 (pakkauksia)]],Lääkkeet[[#This Row],[Suurimman alitusluvan mukainen velvoite
1.7.-31.12.2025 (pakkauksia)]],Lääkkeet[[#This Row],[Alin saldo 
1.7.-31.12.2025 (pakkauksia)]])*Lääkkeet[[#This Row],[Kirjanpitoarvo / pakkaus 1.7.2025
(EUR  ALV 0 %)]]</f>
        <v>0</v>
      </c>
      <c r="W822" s="49" t="str" cm="1">
        <f t="array" ref="W822">IFERROR(_xlfn.IFS(Lääkkeet[[#This Row],[Sitoutunut pääoma 
1.1.-30.6.2025 (EUR)]]&gt;0,"Täytetyt",Lääkkeet[[#This Row],[Sitoutunut pääoma 
1.7.-31.12.2025 (EUR)]]&gt;0,"Täytetyt"),"")</f>
        <v/>
      </c>
      <c r="X822" s="49"/>
      <c r="Y822" s="5">
        <f>Hakulomake!$B$29</f>
        <v>0</v>
      </c>
    </row>
    <row r="823" spans="1:25" x14ac:dyDescent="0.25">
      <c r="A823" s="6" t="s">
        <v>59</v>
      </c>
      <c r="B823" s="5">
        <f>Hakulomake!$B$17</f>
        <v>0</v>
      </c>
      <c r="C823" s="61">
        <v>6</v>
      </c>
      <c r="D823" s="5" t="s">
        <v>1501</v>
      </c>
      <c r="E823" s="60" t="s">
        <v>1502</v>
      </c>
      <c r="F823" s="5" t="s">
        <v>1503</v>
      </c>
      <c r="G823" s="5" t="s">
        <v>1504</v>
      </c>
      <c r="H823" s="5" t="s">
        <v>1505</v>
      </c>
      <c r="I823" s="5" t="s">
        <v>206</v>
      </c>
      <c r="J823" s="61" t="s">
        <v>987</v>
      </c>
      <c r="N823" s="13"/>
      <c r="O823" s="39">
        <f>MIN(Lääkkeet[[#This Row],[Velvoite 1.1.2025 (pakkauksia)]],Lääkkeet[[#This Row],[Suurimman alitusluvan mukainen velvoite 
1.1.-30.6.2025 (pakkauksia)]],Lääkkeet[[#This Row],[Alin saldo 
1.1.-30.6.2025 (pakkauksia)]])*Lääkkeet[[#This Row],[Kirjanpitoarvo / pakkaus 1.1.2025
(EUR  ALV 0 %)]]</f>
        <v>0</v>
      </c>
      <c r="P823" s="15"/>
      <c r="Q823" s="12"/>
      <c r="R823" s="12"/>
      <c r="S823" s="12"/>
      <c r="T823" s="13"/>
      <c r="U823" s="39">
        <f>MIN(Lääkkeet[[#This Row],[Velvoite 1.7.2025 (pakkauksia)]],Lääkkeet[[#This Row],[Suurimman alitusluvan mukainen velvoite
1.7.-31.12.2025 (pakkauksia)]],Lääkkeet[[#This Row],[Alin saldo 
1.7.-31.12.2025 (pakkauksia)]])*Lääkkeet[[#This Row],[Kirjanpitoarvo / pakkaus 1.7.2025
(EUR  ALV 0 %)]]</f>
        <v>0</v>
      </c>
      <c r="W823" s="49" t="str" cm="1">
        <f t="array" ref="W823">IFERROR(_xlfn.IFS(Lääkkeet[[#This Row],[Sitoutunut pääoma 
1.1.-30.6.2025 (EUR)]]&gt;0,"Täytetyt",Lääkkeet[[#This Row],[Sitoutunut pääoma 
1.7.-31.12.2025 (EUR)]]&gt;0,"Täytetyt"),"")</f>
        <v/>
      </c>
      <c r="X823" s="49"/>
      <c r="Y823" s="5">
        <f>Hakulomake!$B$29</f>
        <v>0</v>
      </c>
    </row>
    <row r="824" spans="1:25" x14ac:dyDescent="0.25">
      <c r="A824" s="6" t="s">
        <v>59</v>
      </c>
      <c r="B824" s="5">
        <f>Hakulomake!$B$17</f>
        <v>0</v>
      </c>
      <c r="C824" s="61">
        <v>6</v>
      </c>
      <c r="D824" s="5" t="s">
        <v>1501</v>
      </c>
      <c r="E824" s="60" t="s">
        <v>1506</v>
      </c>
      <c r="F824" s="5" t="s">
        <v>1503</v>
      </c>
      <c r="G824" s="5" t="s">
        <v>1504</v>
      </c>
      <c r="H824" s="5" t="s">
        <v>1505</v>
      </c>
      <c r="I824" s="5" t="s">
        <v>206</v>
      </c>
      <c r="J824" s="61" t="s">
        <v>947</v>
      </c>
      <c r="N824" s="13"/>
      <c r="O824" s="39">
        <f>MIN(Lääkkeet[[#This Row],[Velvoite 1.1.2025 (pakkauksia)]],Lääkkeet[[#This Row],[Suurimman alitusluvan mukainen velvoite 
1.1.-30.6.2025 (pakkauksia)]],Lääkkeet[[#This Row],[Alin saldo 
1.1.-30.6.2025 (pakkauksia)]])*Lääkkeet[[#This Row],[Kirjanpitoarvo / pakkaus 1.1.2025
(EUR  ALV 0 %)]]</f>
        <v>0</v>
      </c>
      <c r="P824" s="15"/>
      <c r="Q824" s="12"/>
      <c r="R824" s="12"/>
      <c r="S824" s="12"/>
      <c r="T824" s="13"/>
      <c r="U824" s="39">
        <f>MIN(Lääkkeet[[#This Row],[Velvoite 1.7.2025 (pakkauksia)]],Lääkkeet[[#This Row],[Suurimman alitusluvan mukainen velvoite
1.7.-31.12.2025 (pakkauksia)]],Lääkkeet[[#This Row],[Alin saldo 
1.7.-31.12.2025 (pakkauksia)]])*Lääkkeet[[#This Row],[Kirjanpitoarvo / pakkaus 1.7.2025
(EUR  ALV 0 %)]]</f>
        <v>0</v>
      </c>
      <c r="W824" s="49" t="str" cm="1">
        <f t="array" ref="W824">IFERROR(_xlfn.IFS(Lääkkeet[[#This Row],[Sitoutunut pääoma 
1.1.-30.6.2025 (EUR)]]&gt;0,"Täytetyt",Lääkkeet[[#This Row],[Sitoutunut pääoma 
1.7.-31.12.2025 (EUR)]]&gt;0,"Täytetyt"),"")</f>
        <v/>
      </c>
      <c r="X824" s="49"/>
      <c r="Y824" s="5">
        <f>Hakulomake!$B$29</f>
        <v>0</v>
      </c>
    </row>
    <row r="825" spans="1:25" x14ac:dyDescent="0.25">
      <c r="A825" s="6" t="s">
        <v>59</v>
      </c>
      <c r="B825" s="5">
        <f>Hakulomake!$B$17</f>
        <v>0</v>
      </c>
      <c r="C825" s="61">
        <v>6</v>
      </c>
      <c r="D825" s="5" t="s">
        <v>1507</v>
      </c>
      <c r="E825" s="60" t="s">
        <v>1508</v>
      </c>
      <c r="F825" s="5" t="s">
        <v>1509</v>
      </c>
      <c r="G825" s="5" t="s">
        <v>1510</v>
      </c>
      <c r="I825" s="5" t="s">
        <v>1511</v>
      </c>
      <c r="J825" s="61" t="s">
        <v>585</v>
      </c>
      <c r="N825" s="13"/>
      <c r="O825" s="39">
        <f>MIN(Lääkkeet[[#This Row],[Velvoite 1.1.2025 (pakkauksia)]],Lääkkeet[[#This Row],[Suurimman alitusluvan mukainen velvoite 
1.1.-30.6.2025 (pakkauksia)]],Lääkkeet[[#This Row],[Alin saldo 
1.1.-30.6.2025 (pakkauksia)]])*Lääkkeet[[#This Row],[Kirjanpitoarvo / pakkaus 1.1.2025
(EUR  ALV 0 %)]]</f>
        <v>0</v>
      </c>
      <c r="P825" s="15"/>
      <c r="Q825" s="12"/>
      <c r="R825" s="12"/>
      <c r="S825" s="12"/>
      <c r="T825" s="13"/>
      <c r="U825" s="39">
        <f>MIN(Lääkkeet[[#This Row],[Velvoite 1.7.2025 (pakkauksia)]],Lääkkeet[[#This Row],[Suurimman alitusluvan mukainen velvoite
1.7.-31.12.2025 (pakkauksia)]],Lääkkeet[[#This Row],[Alin saldo 
1.7.-31.12.2025 (pakkauksia)]])*Lääkkeet[[#This Row],[Kirjanpitoarvo / pakkaus 1.7.2025
(EUR  ALV 0 %)]]</f>
        <v>0</v>
      </c>
      <c r="W825" s="49" t="str" cm="1">
        <f t="array" ref="W825">IFERROR(_xlfn.IFS(Lääkkeet[[#This Row],[Sitoutunut pääoma 
1.1.-30.6.2025 (EUR)]]&gt;0,"Täytetyt",Lääkkeet[[#This Row],[Sitoutunut pääoma 
1.7.-31.12.2025 (EUR)]]&gt;0,"Täytetyt"),"")</f>
        <v/>
      </c>
      <c r="X825" s="49"/>
      <c r="Y825" s="5">
        <f>Hakulomake!$B$29</f>
        <v>0</v>
      </c>
    </row>
    <row r="826" spans="1:25" x14ac:dyDescent="0.25">
      <c r="A826" s="6" t="s">
        <v>59</v>
      </c>
      <c r="B826" s="5">
        <f>Hakulomake!$B$17</f>
        <v>0</v>
      </c>
      <c r="C826" s="61">
        <v>6</v>
      </c>
      <c r="D826" s="5" t="s">
        <v>1496</v>
      </c>
      <c r="E826" s="60" t="s">
        <v>2733</v>
      </c>
      <c r="F826" s="5" t="s">
        <v>1498</v>
      </c>
      <c r="G826" s="5" t="s">
        <v>1499</v>
      </c>
      <c r="H826" s="5" t="s">
        <v>1273</v>
      </c>
      <c r="I826" s="5" t="s">
        <v>1500</v>
      </c>
      <c r="J826" s="61" t="s">
        <v>480</v>
      </c>
      <c r="N826" s="13"/>
      <c r="O826" s="39">
        <f>MIN(Lääkkeet[[#This Row],[Velvoite 1.1.2025 (pakkauksia)]],Lääkkeet[[#This Row],[Suurimman alitusluvan mukainen velvoite 
1.1.-30.6.2025 (pakkauksia)]],Lääkkeet[[#This Row],[Alin saldo 
1.1.-30.6.2025 (pakkauksia)]])*Lääkkeet[[#This Row],[Kirjanpitoarvo / pakkaus 1.1.2025
(EUR  ALV 0 %)]]</f>
        <v>0</v>
      </c>
      <c r="P826" s="15"/>
      <c r="Q826" s="12"/>
      <c r="R826" s="12"/>
      <c r="S826" s="12"/>
      <c r="T826" s="13"/>
      <c r="U826" s="39">
        <f>MIN(Lääkkeet[[#This Row],[Velvoite 1.7.2025 (pakkauksia)]],Lääkkeet[[#This Row],[Suurimman alitusluvan mukainen velvoite
1.7.-31.12.2025 (pakkauksia)]],Lääkkeet[[#This Row],[Alin saldo 
1.7.-31.12.2025 (pakkauksia)]])*Lääkkeet[[#This Row],[Kirjanpitoarvo / pakkaus 1.7.2025
(EUR  ALV 0 %)]]</f>
        <v>0</v>
      </c>
      <c r="W826" s="49" t="str" cm="1">
        <f t="array" ref="W826">IFERROR(_xlfn.IFS(Lääkkeet[[#This Row],[Sitoutunut pääoma 
1.1.-30.6.2025 (EUR)]]&gt;0,"Täytetyt",Lääkkeet[[#This Row],[Sitoutunut pääoma 
1.7.-31.12.2025 (EUR)]]&gt;0,"Täytetyt"),"")</f>
        <v/>
      </c>
      <c r="X826" s="49"/>
      <c r="Y826" s="5">
        <f>Hakulomake!$B$29</f>
        <v>0</v>
      </c>
    </row>
    <row r="827" spans="1:25" x14ac:dyDescent="0.25">
      <c r="A827" s="6" t="s">
        <v>59</v>
      </c>
      <c r="B827" s="5">
        <f>Hakulomake!$B$17</f>
        <v>0</v>
      </c>
      <c r="C827" s="61">
        <v>6</v>
      </c>
      <c r="D827" s="5" t="s">
        <v>1496</v>
      </c>
      <c r="E827" s="60" t="s">
        <v>1512</v>
      </c>
      <c r="F827" s="5" t="s">
        <v>1498</v>
      </c>
      <c r="G827" s="5" t="s">
        <v>1499</v>
      </c>
      <c r="H827" s="5" t="s">
        <v>436</v>
      </c>
      <c r="I827" s="5" t="s">
        <v>1500</v>
      </c>
      <c r="J827" s="61" t="s">
        <v>262</v>
      </c>
      <c r="N827" s="13"/>
      <c r="O827" s="39">
        <f>MIN(Lääkkeet[[#This Row],[Velvoite 1.1.2025 (pakkauksia)]],Lääkkeet[[#This Row],[Suurimman alitusluvan mukainen velvoite 
1.1.-30.6.2025 (pakkauksia)]],Lääkkeet[[#This Row],[Alin saldo 
1.1.-30.6.2025 (pakkauksia)]])*Lääkkeet[[#This Row],[Kirjanpitoarvo / pakkaus 1.1.2025
(EUR  ALV 0 %)]]</f>
        <v>0</v>
      </c>
      <c r="P827" s="15"/>
      <c r="Q827" s="12"/>
      <c r="R827" s="12"/>
      <c r="S827" s="12"/>
      <c r="T827" s="13"/>
      <c r="U827" s="39">
        <f>MIN(Lääkkeet[[#This Row],[Velvoite 1.7.2025 (pakkauksia)]],Lääkkeet[[#This Row],[Suurimman alitusluvan mukainen velvoite
1.7.-31.12.2025 (pakkauksia)]],Lääkkeet[[#This Row],[Alin saldo 
1.7.-31.12.2025 (pakkauksia)]])*Lääkkeet[[#This Row],[Kirjanpitoarvo / pakkaus 1.7.2025
(EUR  ALV 0 %)]]</f>
        <v>0</v>
      </c>
      <c r="W827" s="49" t="str" cm="1">
        <f t="array" ref="W827">IFERROR(_xlfn.IFS(Lääkkeet[[#This Row],[Sitoutunut pääoma 
1.1.-30.6.2025 (EUR)]]&gt;0,"Täytetyt",Lääkkeet[[#This Row],[Sitoutunut pääoma 
1.7.-31.12.2025 (EUR)]]&gt;0,"Täytetyt"),"")</f>
        <v/>
      </c>
      <c r="X827" s="49"/>
      <c r="Y827" s="5">
        <f>Hakulomake!$B$29</f>
        <v>0</v>
      </c>
    </row>
    <row r="828" spans="1:25" x14ac:dyDescent="0.25">
      <c r="A828" s="6" t="s">
        <v>59</v>
      </c>
      <c r="B828" s="5">
        <f>Hakulomake!$B$17</f>
        <v>0</v>
      </c>
      <c r="C828" s="61">
        <v>6</v>
      </c>
      <c r="D828" s="5" t="s">
        <v>1496</v>
      </c>
      <c r="E828" s="60" t="s">
        <v>1513</v>
      </c>
      <c r="F828" s="5" t="s">
        <v>1498</v>
      </c>
      <c r="G828" s="5" t="s">
        <v>1499</v>
      </c>
      <c r="H828" s="5" t="s">
        <v>436</v>
      </c>
      <c r="I828" s="5" t="s">
        <v>1500</v>
      </c>
      <c r="J828" s="61" t="s">
        <v>480</v>
      </c>
      <c r="N828" s="13"/>
      <c r="O828" s="39">
        <f>MIN(Lääkkeet[[#This Row],[Velvoite 1.1.2025 (pakkauksia)]],Lääkkeet[[#This Row],[Suurimman alitusluvan mukainen velvoite 
1.1.-30.6.2025 (pakkauksia)]],Lääkkeet[[#This Row],[Alin saldo 
1.1.-30.6.2025 (pakkauksia)]])*Lääkkeet[[#This Row],[Kirjanpitoarvo / pakkaus 1.1.2025
(EUR  ALV 0 %)]]</f>
        <v>0</v>
      </c>
      <c r="P828" s="15"/>
      <c r="Q828" s="12"/>
      <c r="R828" s="12"/>
      <c r="S828" s="12"/>
      <c r="T828" s="13"/>
      <c r="U828" s="39">
        <f>MIN(Lääkkeet[[#This Row],[Velvoite 1.7.2025 (pakkauksia)]],Lääkkeet[[#This Row],[Suurimman alitusluvan mukainen velvoite
1.7.-31.12.2025 (pakkauksia)]],Lääkkeet[[#This Row],[Alin saldo 
1.7.-31.12.2025 (pakkauksia)]])*Lääkkeet[[#This Row],[Kirjanpitoarvo / pakkaus 1.7.2025
(EUR  ALV 0 %)]]</f>
        <v>0</v>
      </c>
      <c r="W828" s="49" t="str" cm="1">
        <f t="array" ref="W828">IFERROR(_xlfn.IFS(Lääkkeet[[#This Row],[Sitoutunut pääoma 
1.1.-30.6.2025 (EUR)]]&gt;0,"Täytetyt",Lääkkeet[[#This Row],[Sitoutunut pääoma 
1.7.-31.12.2025 (EUR)]]&gt;0,"Täytetyt"),"")</f>
        <v/>
      </c>
      <c r="X828" s="49"/>
      <c r="Y828" s="5">
        <f>Hakulomake!$B$29</f>
        <v>0</v>
      </c>
    </row>
    <row r="829" spans="1:25" x14ac:dyDescent="0.25">
      <c r="A829" s="6" t="s">
        <v>59</v>
      </c>
      <c r="B829" s="5">
        <f>Hakulomake!$B$17</f>
        <v>0</v>
      </c>
      <c r="C829" s="61">
        <v>6</v>
      </c>
      <c r="D829" s="5" t="s">
        <v>1496</v>
      </c>
      <c r="E829" s="60" t="s">
        <v>1514</v>
      </c>
      <c r="F829" s="5" t="s">
        <v>1498</v>
      </c>
      <c r="G829" s="5" t="s">
        <v>1515</v>
      </c>
      <c r="H829" s="5" t="s">
        <v>436</v>
      </c>
      <c r="I829" s="5" t="s">
        <v>1500</v>
      </c>
      <c r="J829" s="61" t="s">
        <v>395</v>
      </c>
      <c r="N829" s="13"/>
      <c r="O829" s="39">
        <f>MIN(Lääkkeet[[#This Row],[Velvoite 1.1.2025 (pakkauksia)]],Lääkkeet[[#This Row],[Suurimman alitusluvan mukainen velvoite 
1.1.-30.6.2025 (pakkauksia)]],Lääkkeet[[#This Row],[Alin saldo 
1.1.-30.6.2025 (pakkauksia)]])*Lääkkeet[[#This Row],[Kirjanpitoarvo / pakkaus 1.1.2025
(EUR  ALV 0 %)]]</f>
        <v>0</v>
      </c>
      <c r="P829" s="15"/>
      <c r="Q829" s="12"/>
      <c r="R829" s="12"/>
      <c r="S829" s="12"/>
      <c r="T829" s="13"/>
      <c r="U829" s="39">
        <f>MIN(Lääkkeet[[#This Row],[Velvoite 1.7.2025 (pakkauksia)]],Lääkkeet[[#This Row],[Suurimman alitusluvan mukainen velvoite
1.7.-31.12.2025 (pakkauksia)]],Lääkkeet[[#This Row],[Alin saldo 
1.7.-31.12.2025 (pakkauksia)]])*Lääkkeet[[#This Row],[Kirjanpitoarvo / pakkaus 1.7.2025
(EUR  ALV 0 %)]]</f>
        <v>0</v>
      </c>
      <c r="W829" s="49" t="str" cm="1">
        <f t="array" ref="W829">IFERROR(_xlfn.IFS(Lääkkeet[[#This Row],[Sitoutunut pääoma 
1.1.-30.6.2025 (EUR)]]&gt;0,"Täytetyt",Lääkkeet[[#This Row],[Sitoutunut pääoma 
1.7.-31.12.2025 (EUR)]]&gt;0,"Täytetyt"),"")</f>
        <v/>
      </c>
      <c r="X829" s="49"/>
      <c r="Y829" s="5">
        <f>Hakulomake!$B$29</f>
        <v>0</v>
      </c>
    </row>
    <row r="830" spans="1:25" x14ac:dyDescent="0.25">
      <c r="A830" s="6" t="s">
        <v>59</v>
      </c>
      <c r="B830" s="5">
        <f>Hakulomake!$B$17</f>
        <v>0</v>
      </c>
      <c r="C830" s="61">
        <v>6</v>
      </c>
      <c r="D830" s="5" t="s">
        <v>1507</v>
      </c>
      <c r="E830" s="60" t="s">
        <v>1516</v>
      </c>
      <c r="F830" s="5" t="s">
        <v>1509</v>
      </c>
      <c r="G830" s="5" t="s">
        <v>1517</v>
      </c>
      <c r="H830" s="86">
        <v>1</v>
      </c>
      <c r="I830" s="5" t="s">
        <v>1511</v>
      </c>
      <c r="J830" s="61" t="s">
        <v>1518</v>
      </c>
      <c r="N830" s="13"/>
      <c r="O830" s="39">
        <f>MIN(Lääkkeet[[#This Row],[Velvoite 1.1.2025 (pakkauksia)]],Lääkkeet[[#This Row],[Suurimman alitusluvan mukainen velvoite 
1.1.-30.6.2025 (pakkauksia)]],Lääkkeet[[#This Row],[Alin saldo 
1.1.-30.6.2025 (pakkauksia)]])*Lääkkeet[[#This Row],[Kirjanpitoarvo / pakkaus 1.1.2025
(EUR  ALV 0 %)]]</f>
        <v>0</v>
      </c>
      <c r="P830" s="15"/>
      <c r="Q830" s="12"/>
      <c r="R830" s="12"/>
      <c r="S830" s="12"/>
      <c r="T830" s="13"/>
      <c r="U830" s="39">
        <f>MIN(Lääkkeet[[#This Row],[Velvoite 1.7.2025 (pakkauksia)]],Lääkkeet[[#This Row],[Suurimman alitusluvan mukainen velvoite
1.7.-31.12.2025 (pakkauksia)]],Lääkkeet[[#This Row],[Alin saldo 
1.7.-31.12.2025 (pakkauksia)]])*Lääkkeet[[#This Row],[Kirjanpitoarvo / pakkaus 1.7.2025
(EUR  ALV 0 %)]]</f>
        <v>0</v>
      </c>
      <c r="W830" s="49" t="str" cm="1">
        <f t="array" ref="W830">IFERROR(_xlfn.IFS(Lääkkeet[[#This Row],[Sitoutunut pääoma 
1.1.-30.6.2025 (EUR)]]&gt;0,"Täytetyt",Lääkkeet[[#This Row],[Sitoutunut pääoma 
1.7.-31.12.2025 (EUR)]]&gt;0,"Täytetyt"),"")</f>
        <v/>
      </c>
      <c r="X830" s="49"/>
      <c r="Y830" s="5">
        <f>Hakulomake!$B$29</f>
        <v>0</v>
      </c>
    </row>
    <row r="831" spans="1:25" x14ac:dyDescent="0.25">
      <c r="A831" s="6" t="s">
        <v>59</v>
      </c>
      <c r="B831" s="5">
        <f>Hakulomake!$B$17</f>
        <v>0</v>
      </c>
      <c r="C831" s="61">
        <v>6</v>
      </c>
      <c r="D831" s="5" t="s">
        <v>1519</v>
      </c>
      <c r="E831" s="60" t="s">
        <v>1520</v>
      </c>
      <c r="F831" s="5" t="s">
        <v>1521</v>
      </c>
      <c r="G831" s="5" t="s">
        <v>1522</v>
      </c>
      <c r="H831" s="5" t="s">
        <v>223</v>
      </c>
      <c r="I831" s="5" t="s">
        <v>206</v>
      </c>
      <c r="J831" s="61" t="s">
        <v>194</v>
      </c>
      <c r="N831" s="13"/>
      <c r="O831" s="39">
        <f>MIN(Lääkkeet[[#This Row],[Velvoite 1.1.2025 (pakkauksia)]],Lääkkeet[[#This Row],[Suurimman alitusluvan mukainen velvoite 
1.1.-30.6.2025 (pakkauksia)]],Lääkkeet[[#This Row],[Alin saldo 
1.1.-30.6.2025 (pakkauksia)]])*Lääkkeet[[#This Row],[Kirjanpitoarvo / pakkaus 1.1.2025
(EUR  ALV 0 %)]]</f>
        <v>0</v>
      </c>
      <c r="P831" s="15"/>
      <c r="Q831" s="12"/>
      <c r="R831" s="12"/>
      <c r="S831" s="12"/>
      <c r="T831" s="13"/>
      <c r="U831" s="39">
        <f>MIN(Lääkkeet[[#This Row],[Velvoite 1.7.2025 (pakkauksia)]],Lääkkeet[[#This Row],[Suurimman alitusluvan mukainen velvoite
1.7.-31.12.2025 (pakkauksia)]],Lääkkeet[[#This Row],[Alin saldo 
1.7.-31.12.2025 (pakkauksia)]])*Lääkkeet[[#This Row],[Kirjanpitoarvo / pakkaus 1.7.2025
(EUR  ALV 0 %)]]</f>
        <v>0</v>
      </c>
      <c r="W831" s="49" t="str" cm="1">
        <f t="array" ref="W831">IFERROR(_xlfn.IFS(Lääkkeet[[#This Row],[Sitoutunut pääoma 
1.1.-30.6.2025 (EUR)]]&gt;0,"Täytetyt",Lääkkeet[[#This Row],[Sitoutunut pääoma 
1.7.-31.12.2025 (EUR)]]&gt;0,"Täytetyt"),"")</f>
        <v/>
      </c>
      <c r="X831" s="49"/>
      <c r="Y831" s="5">
        <f>Hakulomake!$B$29</f>
        <v>0</v>
      </c>
    </row>
    <row r="832" spans="1:25" x14ac:dyDescent="0.25">
      <c r="A832" s="6" t="s">
        <v>59</v>
      </c>
      <c r="B832" s="5">
        <f>Hakulomake!$B$17</f>
        <v>0</v>
      </c>
      <c r="C832" s="61">
        <v>6</v>
      </c>
      <c r="D832" s="5" t="s">
        <v>1519</v>
      </c>
      <c r="E832" s="60" t="s">
        <v>1523</v>
      </c>
      <c r="F832" s="5" t="s">
        <v>1521</v>
      </c>
      <c r="G832" s="5" t="s">
        <v>1524</v>
      </c>
      <c r="H832" s="5" t="s">
        <v>223</v>
      </c>
      <c r="I832" s="5" t="s">
        <v>206</v>
      </c>
      <c r="J832" s="61" t="s">
        <v>194</v>
      </c>
      <c r="N832" s="13"/>
      <c r="O832" s="39">
        <f>MIN(Lääkkeet[[#This Row],[Velvoite 1.1.2025 (pakkauksia)]],Lääkkeet[[#This Row],[Suurimman alitusluvan mukainen velvoite 
1.1.-30.6.2025 (pakkauksia)]],Lääkkeet[[#This Row],[Alin saldo 
1.1.-30.6.2025 (pakkauksia)]])*Lääkkeet[[#This Row],[Kirjanpitoarvo / pakkaus 1.1.2025
(EUR  ALV 0 %)]]</f>
        <v>0</v>
      </c>
      <c r="P832" s="15"/>
      <c r="Q832" s="12"/>
      <c r="R832" s="12"/>
      <c r="S832" s="12"/>
      <c r="T832" s="13"/>
      <c r="U832" s="39">
        <f>MIN(Lääkkeet[[#This Row],[Velvoite 1.7.2025 (pakkauksia)]],Lääkkeet[[#This Row],[Suurimman alitusluvan mukainen velvoite
1.7.-31.12.2025 (pakkauksia)]],Lääkkeet[[#This Row],[Alin saldo 
1.7.-31.12.2025 (pakkauksia)]])*Lääkkeet[[#This Row],[Kirjanpitoarvo / pakkaus 1.7.2025
(EUR  ALV 0 %)]]</f>
        <v>0</v>
      </c>
      <c r="W832" s="49" t="str" cm="1">
        <f t="array" ref="W832">IFERROR(_xlfn.IFS(Lääkkeet[[#This Row],[Sitoutunut pääoma 
1.1.-30.6.2025 (EUR)]]&gt;0,"Täytetyt",Lääkkeet[[#This Row],[Sitoutunut pääoma 
1.7.-31.12.2025 (EUR)]]&gt;0,"Täytetyt"),"")</f>
        <v/>
      </c>
      <c r="X832" s="49"/>
      <c r="Y832" s="5">
        <f>Hakulomake!$B$29</f>
        <v>0</v>
      </c>
    </row>
    <row r="833" spans="1:25" x14ac:dyDescent="0.25">
      <c r="A833" s="6" t="s">
        <v>59</v>
      </c>
      <c r="B833" s="5">
        <f>Hakulomake!$B$17</f>
        <v>0</v>
      </c>
      <c r="C833" s="61">
        <v>6</v>
      </c>
      <c r="D833" s="5" t="s">
        <v>1525</v>
      </c>
      <c r="E833" s="60" t="s">
        <v>1526</v>
      </c>
      <c r="F833" s="5" t="s">
        <v>1527</v>
      </c>
      <c r="G833" s="5" t="s">
        <v>1528</v>
      </c>
      <c r="H833" s="5" t="s">
        <v>108</v>
      </c>
      <c r="I833" s="5" t="s">
        <v>206</v>
      </c>
      <c r="J833" s="61" t="s">
        <v>992</v>
      </c>
      <c r="N833" s="13"/>
      <c r="O833" s="39">
        <f>MIN(Lääkkeet[[#This Row],[Velvoite 1.1.2025 (pakkauksia)]],Lääkkeet[[#This Row],[Suurimman alitusluvan mukainen velvoite 
1.1.-30.6.2025 (pakkauksia)]],Lääkkeet[[#This Row],[Alin saldo 
1.1.-30.6.2025 (pakkauksia)]])*Lääkkeet[[#This Row],[Kirjanpitoarvo / pakkaus 1.1.2025
(EUR  ALV 0 %)]]</f>
        <v>0</v>
      </c>
      <c r="P833" s="15"/>
      <c r="Q833" s="12"/>
      <c r="R833" s="12"/>
      <c r="S833" s="12"/>
      <c r="T833" s="13"/>
      <c r="U833" s="39">
        <f>MIN(Lääkkeet[[#This Row],[Velvoite 1.7.2025 (pakkauksia)]],Lääkkeet[[#This Row],[Suurimman alitusluvan mukainen velvoite
1.7.-31.12.2025 (pakkauksia)]],Lääkkeet[[#This Row],[Alin saldo 
1.7.-31.12.2025 (pakkauksia)]])*Lääkkeet[[#This Row],[Kirjanpitoarvo / pakkaus 1.7.2025
(EUR  ALV 0 %)]]</f>
        <v>0</v>
      </c>
      <c r="W833" s="49" t="str" cm="1">
        <f t="array" ref="W833">IFERROR(_xlfn.IFS(Lääkkeet[[#This Row],[Sitoutunut pääoma 
1.1.-30.6.2025 (EUR)]]&gt;0,"Täytetyt",Lääkkeet[[#This Row],[Sitoutunut pääoma 
1.7.-31.12.2025 (EUR)]]&gt;0,"Täytetyt"),"")</f>
        <v/>
      </c>
      <c r="X833" s="49"/>
      <c r="Y833" s="5">
        <f>Hakulomake!$B$29</f>
        <v>0</v>
      </c>
    </row>
    <row r="834" spans="1:25" x14ac:dyDescent="0.25">
      <c r="A834" s="6" t="s">
        <v>59</v>
      </c>
      <c r="B834" s="5">
        <f>Hakulomake!$B$17</f>
        <v>0</v>
      </c>
      <c r="C834" s="61">
        <v>6</v>
      </c>
      <c r="D834" s="5" t="s">
        <v>1529</v>
      </c>
      <c r="E834" s="60" t="s">
        <v>1530</v>
      </c>
      <c r="F834" s="5" t="s">
        <v>1531</v>
      </c>
      <c r="G834" s="5" t="s">
        <v>1532</v>
      </c>
      <c r="H834" s="5" t="s">
        <v>1273</v>
      </c>
      <c r="I834" s="5" t="s">
        <v>1533</v>
      </c>
      <c r="J834" s="61" t="s">
        <v>1534</v>
      </c>
      <c r="N834" s="13"/>
      <c r="O834" s="39">
        <f>MIN(Lääkkeet[[#This Row],[Velvoite 1.1.2025 (pakkauksia)]],Lääkkeet[[#This Row],[Suurimman alitusluvan mukainen velvoite 
1.1.-30.6.2025 (pakkauksia)]],Lääkkeet[[#This Row],[Alin saldo 
1.1.-30.6.2025 (pakkauksia)]])*Lääkkeet[[#This Row],[Kirjanpitoarvo / pakkaus 1.1.2025
(EUR  ALV 0 %)]]</f>
        <v>0</v>
      </c>
      <c r="P834" s="15"/>
      <c r="Q834" s="12"/>
      <c r="R834" s="12"/>
      <c r="S834" s="12"/>
      <c r="T834" s="13"/>
      <c r="U834" s="39">
        <f>MIN(Lääkkeet[[#This Row],[Velvoite 1.7.2025 (pakkauksia)]],Lääkkeet[[#This Row],[Suurimman alitusluvan mukainen velvoite
1.7.-31.12.2025 (pakkauksia)]],Lääkkeet[[#This Row],[Alin saldo 
1.7.-31.12.2025 (pakkauksia)]])*Lääkkeet[[#This Row],[Kirjanpitoarvo / pakkaus 1.7.2025
(EUR  ALV 0 %)]]</f>
        <v>0</v>
      </c>
      <c r="W834" s="49" t="str" cm="1">
        <f t="array" ref="W834">IFERROR(_xlfn.IFS(Lääkkeet[[#This Row],[Sitoutunut pääoma 
1.1.-30.6.2025 (EUR)]]&gt;0,"Täytetyt",Lääkkeet[[#This Row],[Sitoutunut pääoma 
1.7.-31.12.2025 (EUR)]]&gt;0,"Täytetyt"),"")</f>
        <v/>
      </c>
      <c r="X834" s="49"/>
      <c r="Y834" s="5">
        <f>Hakulomake!$B$29</f>
        <v>0</v>
      </c>
    </row>
    <row r="835" spans="1:25" x14ac:dyDescent="0.25">
      <c r="A835" s="6" t="s">
        <v>59</v>
      </c>
      <c r="B835" s="5">
        <f>Hakulomake!$B$17</f>
        <v>0</v>
      </c>
      <c r="C835" s="61">
        <v>6</v>
      </c>
      <c r="D835" s="5" t="s">
        <v>1501</v>
      </c>
      <c r="E835" s="60" t="s">
        <v>1535</v>
      </c>
      <c r="F835" s="5" t="s">
        <v>1503</v>
      </c>
      <c r="G835" s="5" t="s">
        <v>1536</v>
      </c>
      <c r="H835" s="5" t="s">
        <v>1505</v>
      </c>
      <c r="I835" s="5" t="s">
        <v>206</v>
      </c>
      <c r="J835" s="61" t="s">
        <v>947</v>
      </c>
      <c r="N835" s="13"/>
      <c r="O835" s="39">
        <f>MIN(Lääkkeet[[#This Row],[Velvoite 1.1.2025 (pakkauksia)]],Lääkkeet[[#This Row],[Suurimman alitusluvan mukainen velvoite 
1.1.-30.6.2025 (pakkauksia)]],Lääkkeet[[#This Row],[Alin saldo 
1.1.-30.6.2025 (pakkauksia)]])*Lääkkeet[[#This Row],[Kirjanpitoarvo / pakkaus 1.1.2025
(EUR  ALV 0 %)]]</f>
        <v>0</v>
      </c>
      <c r="P835" s="15"/>
      <c r="Q835" s="12"/>
      <c r="R835" s="12"/>
      <c r="S835" s="12"/>
      <c r="T835" s="13"/>
      <c r="U835" s="39">
        <f>MIN(Lääkkeet[[#This Row],[Velvoite 1.7.2025 (pakkauksia)]],Lääkkeet[[#This Row],[Suurimman alitusluvan mukainen velvoite
1.7.-31.12.2025 (pakkauksia)]],Lääkkeet[[#This Row],[Alin saldo 
1.7.-31.12.2025 (pakkauksia)]])*Lääkkeet[[#This Row],[Kirjanpitoarvo / pakkaus 1.7.2025
(EUR  ALV 0 %)]]</f>
        <v>0</v>
      </c>
      <c r="W835" s="49" t="str" cm="1">
        <f t="array" ref="W835">IFERROR(_xlfn.IFS(Lääkkeet[[#This Row],[Sitoutunut pääoma 
1.1.-30.6.2025 (EUR)]]&gt;0,"Täytetyt",Lääkkeet[[#This Row],[Sitoutunut pääoma 
1.7.-31.12.2025 (EUR)]]&gt;0,"Täytetyt"),"")</f>
        <v/>
      </c>
      <c r="X835" s="49"/>
      <c r="Y835" s="5">
        <f>Hakulomake!$B$29</f>
        <v>0</v>
      </c>
    </row>
    <row r="836" spans="1:25" x14ac:dyDescent="0.25">
      <c r="A836" s="6" t="s">
        <v>59</v>
      </c>
      <c r="B836" s="5">
        <f>Hakulomake!$B$17</f>
        <v>0</v>
      </c>
      <c r="C836" s="61">
        <v>6</v>
      </c>
      <c r="D836" s="5" t="s">
        <v>1537</v>
      </c>
      <c r="E836" s="60" t="s">
        <v>2734</v>
      </c>
      <c r="F836" s="5" t="s">
        <v>1538</v>
      </c>
      <c r="G836" s="5" t="s">
        <v>2735</v>
      </c>
      <c r="H836" s="5" t="s">
        <v>436</v>
      </c>
      <c r="I836" s="5" t="s">
        <v>206</v>
      </c>
      <c r="J836" s="61" t="s">
        <v>992</v>
      </c>
      <c r="N836" s="13"/>
      <c r="O836" s="39">
        <f>MIN(Lääkkeet[[#This Row],[Velvoite 1.1.2025 (pakkauksia)]],Lääkkeet[[#This Row],[Suurimman alitusluvan mukainen velvoite 
1.1.-30.6.2025 (pakkauksia)]],Lääkkeet[[#This Row],[Alin saldo 
1.1.-30.6.2025 (pakkauksia)]])*Lääkkeet[[#This Row],[Kirjanpitoarvo / pakkaus 1.1.2025
(EUR  ALV 0 %)]]</f>
        <v>0</v>
      </c>
      <c r="P836" s="15"/>
      <c r="Q836" s="12"/>
      <c r="R836" s="12"/>
      <c r="S836" s="12"/>
      <c r="T836" s="13"/>
      <c r="U836" s="39">
        <f>MIN(Lääkkeet[[#This Row],[Velvoite 1.7.2025 (pakkauksia)]],Lääkkeet[[#This Row],[Suurimman alitusluvan mukainen velvoite
1.7.-31.12.2025 (pakkauksia)]],Lääkkeet[[#This Row],[Alin saldo 
1.7.-31.12.2025 (pakkauksia)]])*Lääkkeet[[#This Row],[Kirjanpitoarvo / pakkaus 1.7.2025
(EUR  ALV 0 %)]]</f>
        <v>0</v>
      </c>
      <c r="W836" s="49" t="str" cm="1">
        <f t="array" ref="W836">IFERROR(_xlfn.IFS(Lääkkeet[[#This Row],[Sitoutunut pääoma 
1.1.-30.6.2025 (EUR)]]&gt;0,"Täytetyt",Lääkkeet[[#This Row],[Sitoutunut pääoma 
1.7.-31.12.2025 (EUR)]]&gt;0,"Täytetyt"),"")</f>
        <v/>
      </c>
      <c r="X836" s="49"/>
      <c r="Y836" s="5">
        <f>Hakulomake!$B$29</f>
        <v>0</v>
      </c>
    </row>
    <row r="837" spans="1:25" x14ac:dyDescent="0.25">
      <c r="A837" s="6" t="s">
        <v>59</v>
      </c>
      <c r="B837" s="5">
        <f>Hakulomake!$B$17</f>
        <v>0</v>
      </c>
      <c r="C837" s="61">
        <v>6</v>
      </c>
      <c r="D837" s="5" t="s">
        <v>1519</v>
      </c>
      <c r="E837" s="60" t="s">
        <v>1539</v>
      </c>
      <c r="F837" s="5" t="s">
        <v>1521</v>
      </c>
      <c r="G837" s="5" t="s">
        <v>1540</v>
      </c>
      <c r="H837" s="5" t="s">
        <v>1541</v>
      </c>
      <c r="I837" s="5" t="s">
        <v>1542</v>
      </c>
      <c r="J837" s="61" t="s">
        <v>1543</v>
      </c>
      <c r="N837" s="13"/>
      <c r="O837" s="39">
        <f>MIN(Lääkkeet[[#This Row],[Velvoite 1.1.2025 (pakkauksia)]],Lääkkeet[[#This Row],[Suurimman alitusluvan mukainen velvoite 
1.1.-30.6.2025 (pakkauksia)]],Lääkkeet[[#This Row],[Alin saldo 
1.1.-30.6.2025 (pakkauksia)]])*Lääkkeet[[#This Row],[Kirjanpitoarvo / pakkaus 1.1.2025
(EUR  ALV 0 %)]]</f>
        <v>0</v>
      </c>
      <c r="P837" s="15"/>
      <c r="Q837" s="12"/>
      <c r="R837" s="12"/>
      <c r="S837" s="12"/>
      <c r="T837" s="13"/>
      <c r="U837" s="39">
        <f>MIN(Lääkkeet[[#This Row],[Velvoite 1.7.2025 (pakkauksia)]],Lääkkeet[[#This Row],[Suurimman alitusluvan mukainen velvoite
1.7.-31.12.2025 (pakkauksia)]],Lääkkeet[[#This Row],[Alin saldo 
1.7.-31.12.2025 (pakkauksia)]])*Lääkkeet[[#This Row],[Kirjanpitoarvo / pakkaus 1.7.2025
(EUR  ALV 0 %)]]</f>
        <v>0</v>
      </c>
      <c r="W837" s="49" t="str" cm="1">
        <f t="array" ref="W837">IFERROR(_xlfn.IFS(Lääkkeet[[#This Row],[Sitoutunut pääoma 
1.1.-30.6.2025 (EUR)]]&gt;0,"Täytetyt",Lääkkeet[[#This Row],[Sitoutunut pääoma 
1.7.-31.12.2025 (EUR)]]&gt;0,"Täytetyt"),"")</f>
        <v/>
      </c>
      <c r="X837" s="49"/>
      <c r="Y837" s="5">
        <f>Hakulomake!$B$29</f>
        <v>0</v>
      </c>
    </row>
    <row r="838" spans="1:25" x14ac:dyDescent="0.25">
      <c r="A838" s="6" t="s">
        <v>59</v>
      </c>
      <c r="B838" s="5">
        <f>Hakulomake!$B$17</f>
        <v>0</v>
      </c>
      <c r="C838" s="61">
        <v>6</v>
      </c>
      <c r="D838" s="5" t="s">
        <v>1496</v>
      </c>
      <c r="E838" s="60" t="s">
        <v>1544</v>
      </c>
      <c r="F838" s="5" t="s">
        <v>1498</v>
      </c>
      <c r="G838" s="5" t="s">
        <v>1545</v>
      </c>
      <c r="H838" s="5" t="s">
        <v>1273</v>
      </c>
      <c r="I838" s="5" t="s">
        <v>1500</v>
      </c>
      <c r="J838" s="61" t="s">
        <v>480</v>
      </c>
      <c r="N838" s="13"/>
      <c r="O838" s="39">
        <f>MIN(Lääkkeet[[#This Row],[Velvoite 1.1.2025 (pakkauksia)]],Lääkkeet[[#This Row],[Suurimman alitusluvan mukainen velvoite 
1.1.-30.6.2025 (pakkauksia)]],Lääkkeet[[#This Row],[Alin saldo 
1.1.-30.6.2025 (pakkauksia)]])*Lääkkeet[[#This Row],[Kirjanpitoarvo / pakkaus 1.1.2025
(EUR  ALV 0 %)]]</f>
        <v>0</v>
      </c>
      <c r="P838" s="15"/>
      <c r="Q838" s="12"/>
      <c r="R838" s="12"/>
      <c r="S838" s="12"/>
      <c r="T838" s="13"/>
      <c r="U838" s="39">
        <f>MIN(Lääkkeet[[#This Row],[Velvoite 1.7.2025 (pakkauksia)]],Lääkkeet[[#This Row],[Suurimman alitusluvan mukainen velvoite
1.7.-31.12.2025 (pakkauksia)]],Lääkkeet[[#This Row],[Alin saldo 
1.7.-31.12.2025 (pakkauksia)]])*Lääkkeet[[#This Row],[Kirjanpitoarvo / pakkaus 1.7.2025
(EUR  ALV 0 %)]]</f>
        <v>0</v>
      </c>
      <c r="W838" s="49" t="str" cm="1">
        <f t="array" ref="W838">IFERROR(_xlfn.IFS(Lääkkeet[[#This Row],[Sitoutunut pääoma 
1.1.-30.6.2025 (EUR)]]&gt;0,"Täytetyt",Lääkkeet[[#This Row],[Sitoutunut pääoma 
1.7.-31.12.2025 (EUR)]]&gt;0,"Täytetyt"),"")</f>
        <v/>
      </c>
      <c r="X838" s="49"/>
      <c r="Y838" s="5">
        <f>Hakulomake!$B$29</f>
        <v>0</v>
      </c>
    </row>
    <row r="839" spans="1:25" x14ac:dyDescent="0.25">
      <c r="A839" s="6" t="s">
        <v>59</v>
      </c>
      <c r="B839" s="5">
        <f>Hakulomake!$B$17</f>
        <v>0</v>
      </c>
      <c r="C839" s="61">
        <v>6</v>
      </c>
      <c r="D839" s="5" t="s">
        <v>1546</v>
      </c>
      <c r="E839" s="60" t="s">
        <v>1547</v>
      </c>
      <c r="F839" s="5" t="s">
        <v>1548</v>
      </c>
      <c r="G839" s="5" t="s">
        <v>1549</v>
      </c>
      <c r="H839" s="5" t="s">
        <v>1550</v>
      </c>
      <c r="I839" s="5" t="s">
        <v>206</v>
      </c>
      <c r="J839" s="61" t="s">
        <v>942</v>
      </c>
      <c r="N839" s="13"/>
      <c r="O839" s="39">
        <f>MIN(Lääkkeet[[#This Row],[Velvoite 1.1.2025 (pakkauksia)]],Lääkkeet[[#This Row],[Suurimman alitusluvan mukainen velvoite 
1.1.-30.6.2025 (pakkauksia)]],Lääkkeet[[#This Row],[Alin saldo 
1.1.-30.6.2025 (pakkauksia)]])*Lääkkeet[[#This Row],[Kirjanpitoarvo / pakkaus 1.1.2025
(EUR  ALV 0 %)]]</f>
        <v>0</v>
      </c>
      <c r="P839" s="15"/>
      <c r="Q839" s="12"/>
      <c r="R839" s="12"/>
      <c r="S839" s="12"/>
      <c r="T839" s="13"/>
      <c r="U839" s="39">
        <f>MIN(Lääkkeet[[#This Row],[Velvoite 1.7.2025 (pakkauksia)]],Lääkkeet[[#This Row],[Suurimman alitusluvan mukainen velvoite
1.7.-31.12.2025 (pakkauksia)]],Lääkkeet[[#This Row],[Alin saldo 
1.7.-31.12.2025 (pakkauksia)]])*Lääkkeet[[#This Row],[Kirjanpitoarvo / pakkaus 1.7.2025
(EUR  ALV 0 %)]]</f>
        <v>0</v>
      </c>
      <c r="W839" s="49" t="str" cm="1">
        <f t="array" ref="W839">IFERROR(_xlfn.IFS(Lääkkeet[[#This Row],[Sitoutunut pääoma 
1.1.-30.6.2025 (EUR)]]&gt;0,"Täytetyt",Lääkkeet[[#This Row],[Sitoutunut pääoma 
1.7.-31.12.2025 (EUR)]]&gt;0,"Täytetyt"),"")</f>
        <v/>
      </c>
      <c r="X839" s="49"/>
      <c r="Y839" s="5">
        <f>Hakulomake!$B$29</f>
        <v>0</v>
      </c>
    </row>
    <row r="840" spans="1:25" x14ac:dyDescent="0.25">
      <c r="A840" s="6" t="s">
        <v>59</v>
      </c>
      <c r="B840" s="5">
        <f>Hakulomake!$B$17</f>
        <v>0</v>
      </c>
      <c r="C840" s="61">
        <v>6</v>
      </c>
      <c r="D840" s="5" t="s">
        <v>1551</v>
      </c>
      <c r="E840" s="60" t="s">
        <v>1552</v>
      </c>
      <c r="F840" s="5" t="s">
        <v>1553</v>
      </c>
      <c r="G840" s="5" t="s">
        <v>1554</v>
      </c>
      <c r="H840" s="5" t="s">
        <v>108</v>
      </c>
      <c r="I840" s="5" t="s">
        <v>193</v>
      </c>
      <c r="J840" s="61" t="s">
        <v>987</v>
      </c>
      <c r="N840" s="13"/>
      <c r="O840" s="39">
        <f>MIN(Lääkkeet[[#This Row],[Velvoite 1.1.2025 (pakkauksia)]],Lääkkeet[[#This Row],[Suurimman alitusluvan mukainen velvoite 
1.1.-30.6.2025 (pakkauksia)]],Lääkkeet[[#This Row],[Alin saldo 
1.1.-30.6.2025 (pakkauksia)]])*Lääkkeet[[#This Row],[Kirjanpitoarvo / pakkaus 1.1.2025
(EUR  ALV 0 %)]]</f>
        <v>0</v>
      </c>
      <c r="P840" s="15"/>
      <c r="Q840" s="12"/>
      <c r="R840" s="12"/>
      <c r="S840" s="12"/>
      <c r="T840" s="13"/>
      <c r="U840" s="39">
        <f>MIN(Lääkkeet[[#This Row],[Velvoite 1.7.2025 (pakkauksia)]],Lääkkeet[[#This Row],[Suurimman alitusluvan mukainen velvoite
1.7.-31.12.2025 (pakkauksia)]],Lääkkeet[[#This Row],[Alin saldo 
1.7.-31.12.2025 (pakkauksia)]])*Lääkkeet[[#This Row],[Kirjanpitoarvo / pakkaus 1.7.2025
(EUR  ALV 0 %)]]</f>
        <v>0</v>
      </c>
      <c r="W840" s="49" t="str" cm="1">
        <f t="array" ref="W840">IFERROR(_xlfn.IFS(Lääkkeet[[#This Row],[Sitoutunut pääoma 
1.1.-30.6.2025 (EUR)]]&gt;0,"Täytetyt",Lääkkeet[[#This Row],[Sitoutunut pääoma 
1.7.-31.12.2025 (EUR)]]&gt;0,"Täytetyt"),"")</f>
        <v/>
      </c>
      <c r="X840" s="49"/>
      <c r="Y840" s="5">
        <f>Hakulomake!$B$29</f>
        <v>0</v>
      </c>
    </row>
    <row r="841" spans="1:25" x14ac:dyDescent="0.25">
      <c r="A841" s="6" t="s">
        <v>59</v>
      </c>
      <c r="B841" s="5">
        <f>Hakulomake!$B$17</f>
        <v>0</v>
      </c>
      <c r="C841" s="61">
        <v>6</v>
      </c>
      <c r="D841" s="5" t="s">
        <v>1496</v>
      </c>
      <c r="E841" s="60" t="s">
        <v>1555</v>
      </c>
      <c r="F841" s="5" t="s">
        <v>1498</v>
      </c>
      <c r="G841" s="5" t="s">
        <v>1515</v>
      </c>
      <c r="H841" s="5" t="s">
        <v>436</v>
      </c>
      <c r="I841" s="5" t="s">
        <v>1500</v>
      </c>
      <c r="J841" s="61" t="s">
        <v>262</v>
      </c>
      <c r="N841" s="13"/>
      <c r="O841" s="39">
        <f>MIN(Lääkkeet[[#This Row],[Velvoite 1.1.2025 (pakkauksia)]],Lääkkeet[[#This Row],[Suurimman alitusluvan mukainen velvoite 
1.1.-30.6.2025 (pakkauksia)]],Lääkkeet[[#This Row],[Alin saldo 
1.1.-30.6.2025 (pakkauksia)]])*Lääkkeet[[#This Row],[Kirjanpitoarvo / pakkaus 1.1.2025
(EUR  ALV 0 %)]]</f>
        <v>0</v>
      </c>
      <c r="P841" s="15"/>
      <c r="Q841" s="12"/>
      <c r="R841" s="12"/>
      <c r="S841" s="12"/>
      <c r="T841" s="13"/>
      <c r="U841" s="39">
        <f>MIN(Lääkkeet[[#This Row],[Velvoite 1.7.2025 (pakkauksia)]],Lääkkeet[[#This Row],[Suurimman alitusluvan mukainen velvoite
1.7.-31.12.2025 (pakkauksia)]],Lääkkeet[[#This Row],[Alin saldo 
1.7.-31.12.2025 (pakkauksia)]])*Lääkkeet[[#This Row],[Kirjanpitoarvo / pakkaus 1.7.2025
(EUR  ALV 0 %)]]</f>
        <v>0</v>
      </c>
      <c r="W841" s="49" t="str" cm="1">
        <f t="array" ref="W841">IFERROR(_xlfn.IFS(Lääkkeet[[#This Row],[Sitoutunut pääoma 
1.1.-30.6.2025 (EUR)]]&gt;0,"Täytetyt",Lääkkeet[[#This Row],[Sitoutunut pääoma 
1.7.-31.12.2025 (EUR)]]&gt;0,"Täytetyt"),"")</f>
        <v/>
      </c>
      <c r="X841" s="49"/>
      <c r="Y841" s="5">
        <f>Hakulomake!$B$29</f>
        <v>0</v>
      </c>
    </row>
    <row r="842" spans="1:25" x14ac:dyDescent="0.25">
      <c r="A842" s="6" t="s">
        <v>59</v>
      </c>
      <c r="B842" s="5">
        <f>Hakulomake!$B$17</f>
        <v>0</v>
      </c>
      <c r="C842" s="61">
        <v>6</v>
      </c>
      <c r="D842" s="5" t="s">
        <v>1551</v>
      </c>
      <c r="E842" s="60" t="s">
        <v>1556</v>
      </c>
      <c r="F842" s="5" t="s">
        <v>1553</v>
      </c>
      <c r="G842" s="5" t="s">
        <v>1557</v>
      </c>
      <c r="H842" s="5" t="s">
        <v>108</v>
      </c>
      <c r="I842" s="5" t="s">
        <v>193</v>
      </c>
      <c r="J842" s="61" t="s">
        <v>987</v>
      </c>
      <c r="N842" s="13"/>
      <c r="O842" s="39">
        <f>MIN(Lääkkeet[[#This Row],[Velvoite 1.1.2025 (pakkauksia)]],Lääkkeet[[#This Row],[Suurimman alitusluvan mukainen velvoite 
1.1.-30.6.2025 (pakkauksia)]],Lääkkeet[[#This Row],[Alin saldo 
1.1.-30.6.2025 (pakkauksia)]])*Lääkkeet[[#This Row],[Kirjanpitoarvo / pakkaus 1.1.2025
(EUR  ALV 0 %)]]</f>
        <v>0</v>
      </c>
      <c r="P842" s="15"/>
      <c r="Q842" s="12"/>
      <c r="R842" s="12"/>
      <c r="S842" s="12"/>
      <c r="T842" s="13"/>
      <c r="U842" s="39">
        <f>MIN(Lääkkeet[[#This Row],[Velvoite 1.7.2025 (pakkauksia)]],Lääkkeet[[#This Row],[Suurimman alitusluvan mukainen velvoite
1.7.-31.12.2025 (pakkauksia)]],Lääkkeet[[#This Row],[Alin saldo 
1.7.-31.12.2025 (pakkauksia)]])*Lääkkeet[[#This Row],[Kirjanpitoarvo / pakkaus 1.7.2025
(EUR  ALV 0 %)]]</f>
        <v>0</v>
      </c>
      <c r="W842" s="49" t="str" cm="1">
        <f t="array" ref="W842">IFERROR(_xlfn.IFS(Lääkkeet[[#This Row],[Sitoutunut pääoma 
1.1.-30.6.2025 (EUR)]]&gt;0,"Täytetyt",Lääkkeet[[#This Row],[Sitoutunut pääoma 
1.7.-31.12.2025 (EUR)]]&gt;0,"Täytetyt"),"")</f>
        <v/>
      </c>
      <c r="X842" s="49"/>
      <c r="Y842" s="5">
        <f>Hakulomake!$B$29</f>
        <v>0</v>
      </c>
    </row>
    <row r="843" spans="1:25" x14ac:dyDescent="0.25">
      <c r="A843" s="6" t="s">
        <v>59</v>
      </c>
      <c r="B843" s="5">
        <f>Hakulomake!$B$17</f>
        <v>0</v>
      </c>
      <c r="C843" s="61">
        <v>6</v>
      </c>
      <c r="D843" s="5" t="s">
        <v>1551</v>
      </c>
      <c r="E843" s="60" t="s">
        <v>1558</v>
      </c>
      <c r="F843" s="5" t="s">
        <v>1553</v>
      </c>
      <c r="G843" s="5" t="s">
        <v>1559</v>
      </c>
      <c r="H843" s="5" t="s">
        <v>436</v>
      </c>
      <c r="I843" s="5" t="s">
        <v>946</v>
      </c>
      <c r="J843" s="61">
        <v>10</v>
      </c>
      <c r="N843" s="13"/>
      <c r="O843" s="39">
        <f>MIN(Lääkkeet[[#This Row],[Velvoite 1.1.2025 (pakkauksia)]],Lääkkeet[[#This Row],[Suurimman alitusluvan mukainen velvoite 
1.1.-30.6.2025 (pakkauksia)]],Lääkkeet[[#This Row],[Alin saldo 
1.1.-30.6.2025 (pakkauksia)]])*Lääkkeet[[#This Row],[Kirjanpitoarvo / pakkaus 1.1.2025
(EUR  ALV 0 %)]]</f>
        <v>0</v>
      </c>
      <c r="P843" s="15"/>
      <c r="Q843" s="12"/>
      <c r="R843" s="12"/>
      <c r="S843" s="12"/>
      <c r="T843" s="13"/>
      <c r="U843" s="39">
        <f>MIN(Lääkkeet[[#This Row],[Velvoite 1.7.2025 (pakkauksia)]],Lääkkeet[[#This Row],[Suurimman alitusluvan mukainen velvoite
1.7.-31.12.2025 (pakkauksia)]],Lääkkeet[[#This Row],[Alin saldo 
1.7.-31.12.2025 (pakkauksia)]])*Lääkkeet[[#This Row],[Kirjanpitoarvo / pakkaus 1.7.2025
(EUR  ALV 0 %)]]</f>
        <v>0</v>
      </c>
      <c r="W843" s="49" t="str" cm="1">
        <f t="array" ref="W843">IFERROR(_xlfn.IFS(Lääkkeet[[#This Row],[Sitoutunut pääoma 
1.1.-30.6.2025 (EUR)]]&gt;0,"Täytetyt",Lääkkeet[[#This Row],[Sitoutunut pääoma 
1.7.-31.12.2025 (EUR)]]&gt;0,"Täytetyt"),"")</f>
        <v/>
      </c>
      <c r="X843" s="49"/>
      <c r="Y843" s="5">
        <f>Hakulomake!$B$29</f>
        <v>0</v>
      </c>
    </row>
    <row r="844" spans="1:25" x14ac:dyDescent="0.25">
      <c r="A844" s="6" t="s">
        <v>59</v>
      </c>
      <c r="B844" s="5">
        <f>Hakulomake!$B$17</f>
        <v>0</v>
      </c>
      <c r="C844" s="61">
        <v>6</v>
      </c>
      <c r="D844" s="5" t="s">
        <v>1560</v>
      </c>
      <c r="E844" s="60" t="s">
        <v>1561</v>
      </c>
      <c r="F844" s="5" t="s">
        <v>1562</v>
      </c>
      <c r="G844" s="5" t="s">
        <v>1563</v>
      </c>
      <c r="H844" s="5" t="s">
        <v>945</v>
      </c>
      <c r="I844" s="5" t="s">
        <v>946</v>
      </c>
      <c r="J844" s="61" t="s">
        <v>1008</v>
      </c>
      <c r="N844" s="13"/>
      <c r="O844" s="39">
        <f>MIN(Lääkkeet[[#This Row],[Velvoite 1.1.2025 (pakkauksia)]],Lääkkeet[[#This Row],[Suurimman alitusluvan mukainen velvoite 
1.1.-30.6.2025 (pakkauksia)]],Lääkkeet[[#This Row],[Alin saldo 
1.1.-30.6.2025 (pakkauksia)]])*Lääkkeet[[#This Row],[Kirjanpitoarvo / pakkaus 1.1.2025
(EUR  ALV 0 %)]]</f>
        <v>0</v>
      </c>
      <c r="P844" s="15"/>
      <c r="Q844" s="12"/>
      <c r="R844" s="12"/>
      <c r="S844" s="12"/>
      <c r="T844" s="13"/>
      <c r="U844" s="39">
        <f>MIN(Lääkkeet[[#This Row],[Velvoite 1.7.2025 (pakkauksia)]],Lääkkeet[[#This Row],[Suurimman alitusluvan mukainen velvoite
1.7.-31.12.2025 (pakkauksia)]],Lääkkeet[[#This Row],[Alin saldo 
1.7.-31.12.2025 (pakkauksia)]])*Lääkkeet[[#This Row],[Kirjanpitoarvo / pakkaus 1.7.2025
(EUR  ALV 0 %)]]</f>
        <v>0</v>
      </c>
      <c r="W844" s="49" t="str" cm="1">
        <f t="array" ref="W844">IFERROR(_xlfn.IFS(Lääkkeet[[#This Row],[Sitoutunut pääoma 
1.1.-30.6.2025 (EUR)]]&gt;0,"Täytetyt",Lääkkeet[[#This Row],[Sitoutunut pääoma 
1.7.-31.12.2025 (EUR)]]&gt;0,"Täytetyt"),"")</f>
        <v/>
      </c>
      <c r="X844" s="49"/>
      <c r="Y844" s="5">
        <f>Hakulomake!$B$29</f>
        <v>0</v>
      </c>
    </row>
    <row r="845" spans="1:25" x14ac:dyDescent="0.25">
      <c r="A845" s="6" t="s">
        <v>59</v>
      </c>
      <c r="B845" s="5">
        <f>Hakulomake!$B$17</f>
        <v>0</v>
      </c>
      <c r="C845" s="61">
        <v>6</v>
      </c>
      <c r="D845" s="5" t="s">
        <v>1551</v>
      </c>
      <c r="E845" s="60" t="s">
        <v>1564</v>
      </c>
      <c r="F845" s="5" t="s">
        <v>1553</v>
      </c>
      <c r="G845" s="5" t="s">
        <v>1565</v>
      </c>
      <c r="H845" s="5" t="s">
        <v>108</v>
      </c>
      <c r="I845" s="5" t="s">
        <v>193</v>
      </c>
      <c r="J845" s="61" t="s">
        <v>441</v>
      </c>
      <c r="N845" s="13"/>
      <c r="O845" s="39">
        <f>MIN(Lääkkeet[[#This Row],[Velvoite 1.1.2025 (pakkauksia)]],Lääkkeet[[#This Row],[Suurimman alitusluvan mukainen velvoite 
1.1.-30.6.2025 (pakkauksia)]],Lääkkeet[[#This Row],[Alin saldo 
1.1.-30.6.2025 (pakkauksia)]])*Lääkkeet[[#This Row],[Kirjanpitoarvo / pakkaus 1.1.2025
(EUR  ALV 0 %)]]</f>
        <v>0</v>
      </c>
      <c r="P845" s="15"/>
      <c r="Q845" s="12"/>
      <c r="R845" s="12"/>
      <c r="S845" s="12"/>
      <c r="T845" s="13"/>
      <c r="U845" s="39">
        <f>MIN(Lääkkeet[[#This Row],[Velvoite 1.7.2025 (pakkauksia)]],Lääkkeet[[#This Row],[Suurimman alitusluvan mukainen velvoite
1.7.-31.12.2025 (pakkauksia)]],Lääkkeet[[#This Row],[Alin saldo 
1.7.-31.12.2025 (pakkauksia)]])*Lääkkeet[[#This Row],[Kirjanpitoarvo / pakkaus 1.7.2025
(EUR  ALV 0 %)]]</f>
        <v>0</v>
      </c>
      <c r="W845" s="49" t="str" cm="1">
        <f t="array" ref="W845">IFERROR(_xlfn.IFS(Lääkkeet[[#This Row],[Sitoutunut pääoma 
1.1.-30.6.2025 (EUR)]]&gt;0,"Täytetyt",Lääkkeet[[#This Row],[Sitoutunut pääoma 
1.7.-31.12.2025 (EUR)]]&gt;0,"Täytetyt"),"")</f>
        <v/>
      </c>
      <c r="X845" s="49"/>
      <c r="Y845" s="5">
        <f>Hakulomake!$B$29</f>
        <v>0</v>
      </c>
    </row>
    <row r="846" spans="1:25" x14ac:dyDescent="0.25">
      <c r="A846" s="6" t="s">
        <v>59</v>
      </c>
      <c r="B846" s="5">
        <f>Hakulomake!$B$17</f>
        <v>0</v>
      </c>
      <c r="C846" s="61">
        <v>6</v>
      </c>
      <c r="D846" s="5" t="s">
        <v>1496</v>
      </c>
      <c r="E846" s="60" t="s">
        <v>1566</v>
      </c>
      <c r="F846" s="5" t="s">
        <v>1498</v>
      </c>
      <c r="G846" s="5" t="s">
        <v>1499</v>
      </c>
      <c r="H846" s="5" t="s">
        <v>223</v>
      </c>
      <c r="I846" s="5" t="s">
        <v>1500</v>
      </c>
      <c r="J846" s="61" t="s">
        <v>395</v>
      </c>
      <c r="N846" s="13"/>
      <c r="O846" s="39">
        <f>MIN(Lääkkeet[[#This Row],[Velvoite 1.1.2025 (pakkauksia)]],Lääkkeet[[#This Row],[Suurimman alitusluvan mukainen velvoite 
1.1.-30.6.2025 (pakkauksia)]],Lääkkeet[[#This Row],[Alin saldo 
1.1.-30.6.2025 (pakkauksia)]])*Lääkkeet[[#This Row],[Kirjanpitoarvo / pakkaus 1.1.2025
(EUR  ALV 0 %)]]</f>
        <v>0</v>
      </c>
      <c r="P846" s="15"/>
      <c r="Q846" s="12"/>
      <c r="R846" s="12"/>
      <c r="S846" s="12"/>
      <c r="T846" s="13"/>
      <c r="U846" s="39">
        <f>MIN(Lääkkeet[[#This Row],[Velvoite 1.7.2025 (pakkauksia)]],Lääkkeet[[#This Row],[Suurimman alitusluvan mukainen velvoite
1.7.-31.12.2025 (pakkauksia)]],Lääkkeet[[#This Row],[Alin saldo 
1.7.-31.12.2025 (pakkauksia)]])*Lääkkeet[[#This Row],[Kirjanpitoarvo / pakkaus 1.7.2025
(EUR  ALV 0 %)]]</f>
        <v>0</v>
      </c>
      <c r="W846" s="49" t="str" cm="1">
        <f t="array" ref="W846">IFERROR(_xlfn.IFS(Lääkkeet[[#This Row],[Sitoutunut pääoma 
1.1.-30.6.2025 (EUR)]]&gt;0,"Täytetyt",Lääkkeet[[#This Row],[Sitoutunut pääoma 
1.7.-31.12.2025 (EUR)]]&gt;0,"Täytetyt"),"")</f>
        <v/>
      </c>
      <c r="X846" s="49"/>
      <c r="Y846" s="5">
        <f>Hakulomake!$B$29</f>
        <v>0</v>
      </c>
    </row>
    <row r="847" spans="1:25" x14ac:dyDescent="0.25">
      <c r="A847" s="6" t="s">
        <v>59</v>
      </c>
      <c r="B847" s="5">
        <f>Hakulomake!$B$17</f>
        <v>0</v>
      </c>
      <c r="C847" s="61">
        <v>6</v>
      </c>
      <c r="D847" s="5" t="s">
        <v>1496</v>
      </c>
      <c r="E847" s="60" t="s">
        <v>1567</v>
      </c>
      <c r="F847" s="5" t="s">
        <v>1498</v>
      </c>
      <c r="G847" s="5" t="s">
        <v>1545</v>
      </c>
      <c r="H847" s="5" t="s">
        <v>436</v>
      </c>
      <c r="I847" s="5" t="s">
        <v>1500</v>
      </c>
      <c r="J847" s="61" t="s">
        <v>1543</v>
      </c>
      <c r="N847" s="13"/>
      <c r="O847" s="39">
        <f>MIN(Lääkkeet[[#This Row],[Velvoite 1.1.2025 (pakkauksia)]],Lääkkeet[[#This Row],[Suurimman alitusluvan mukainen velvoite 
1.1.-30.6.2025 (pakkauksia)]],Lääkkeet[[#This Row],[Alin saldo 
1.1.-30.6.2025 (pakkauksia)]])*Lääkkeet[[#This Row],[Kirjanpitoarvo / pakkaus 1.1.2025
(EUR  ALV 0 %)]]</f>
        <v>0</v>
      </c>
      <c r="P847" s="15"/>
      <c r="Q847" s="12"/>
      <c r="R847" s="12"/>
      <c r="S847" s="12"/>
      <c r="T847" s="13"/>
      <c r="U847" s="39">
        <f>MIN(Lääkkeet[[#This Row],[Velvoite 1.7.2025 (pakkauksia)]],Lääkkeet[[#This Row],[Suurimman alitusluvan mukainen velvoite
1.7.-31.12.2025 (pakkauksia)]],Lääkkeet[[#This Row],[Alin saldo 
1.7.-31.12.2025 (pakkauksia)]])*Lääkkeet[[#This Row],[Kirjanpitoarvo / pakkaus 1.7.2025
(EUR  ALV 0 %)]]</f>
        <v>0</v>
      </c>
      <c r="W847" s="49" t="str" cm="1">
        <f t="array" ref="W847">IFERROR(_xlfn.IFS(Lääkkeet[[#This Row],[Sitoutunut pääoma 
1.1.-30.6.2025 (EUR)]]&gt;0,"Täytetyt",Lääkkeet[[#This Row],[Sitoutunut pääoma 
1.7.-31.12.2025 (EUR)]]&gt;0,"Täytetyt"),"")</f>
        <v/>
      </c>
      <c r="X847" s="49"/>
      <c r="Y847" s="5">
        <f>Hakulomake!$B$29</f>
        <v>0</v>
      </c>
    </row>
    <row r="848" spans="1:25" x14ac:dyDescent="0.25">
      <c r="A848" s="6" t="s">
        <v>59</v>
      </c>
      <c r="B848" s="5">
        <f>Hakulomake!$B$17</f>
        <v>0</v>
      </c>
      <c r="C848" s="61">
        <v>6</v>
      </c>
      <c r="D848" s="5" t="s">
        <v>1529</v>
      </c>
      <c r="E848" s="60" t="s">
        <v>1568</v>
      </c>
      <c r="F848" s="5" t="s">
        <v>1531</v>
      </c>
      <c r="G848" s="5" t="s">
        <v>1569</v>
      </c>
      <c r="H848" s="5" t="s">
        <v>1570</v>
      </c>
      <c r="I848" s="5" t="s">
        <v>1571</v>
      </c>
      <c r="J848" s="61" t="s">
        <v>1008</v>
      </c>
      <c r="N848" s="13"/>
      <c r="O848" s="39">
        <f>MIN(Lääkkeet[[#This Row],[Velvoite 1.1.2025 (pakkauksia)]],Lääkkeet[[#This Row],[Suurimman alitusluvan mukainen velvoite 
1.1.-30.6.2025 (pakkauksia)]],Lääkkeet[[#This Row],[Alin saldo 
1.1.-30.6.2025 (pakkauksia)]])*Lääkkeet[[#This Row],[Kirjanpitoarvo / pakkaus 1.1.2025
(EUR  ALV 0 %)]]</f>
        <v>0</v>
      </c>
      <c r="P848" s="15"/>
      <c r="Q848" s="12"/>
      <c r="R848" s="12"/>
      <c r="S848" s="12"/>
      <c r="T848" s="13"/>
      <c r="U848" s="39">
        <f>MIN(Lääkkeet[[#This Row],[Velvoite 1.7.2025 (pakkauksia)]],Lääkkeet[[#This Row],[Suurimman alitusluvan mukainen velvoite
1.7.-31.12.2025 (pakkauksia)]],Lääkkeet[[#This Row],[Alin saldo 
1.7.-31.12.2025 (pakkauksia)]])*Lääkkeet[[#This Row],[Kirjanpitoarvo / pakkaus 1.7.2025
(EUR  ALV 0 %)]]</f>
        <v>0</v>
      </c>
      <c r="W848" s="49" t="str" cm="1">
        <f t="array" ref="W848">IFERROR(_xlfn.IFS(Lääkkeet[[#This Row],[Sitoutunut pääoma 
1.1.-30.6.2025 (EUR)]]&gt;0,"Täytetyt",Lääkkeet[[#This Row],[Sitoutunut pääoma 
1.7.-31.12.2025 (EUR)]]&gt;0,"Täytetyt"),"")</f>
        <v/>
      </c>
      <c r="X848" s="49"/>
      <c r="Y848" s="5">
        <f>Hakulomake!$B$29</f>
        <v>0</v>
      </c>
    </row>
    <row r="849" spans="1:25" x14ac:dyDescent="0.25">
      <c r="A849" s="6" t="s">
        <v>59</v>
      </c>
      <c r="B849" s="5">
        <f>Hakulomake!$B$17</f>
        <v>0</v>
      </c>
      <c r="C849" s="61">
        <v>6</v>
      </c>
      <c r="D849" s="5" t="s">
        <v>1507</v>
      </c>
      <c r="E849" s="60" t="s">
        <v>1572</v>
      </c>
      <c r="F849" s="5" t="s">
        <v>1509</v>
      </c>
      <c r="G849" s="5" t="s">
        <v>1517</v>
      </c>
      <c r="H849" s="86">
        <v>1</v>
      </c>
      <c r="I849" s="5" t="s">
        <v>1511</v>
      </c>
      <c r="J849" s="61" t="s">
        <v>1518</v>
      </c>
      <c r="N849" s="13"/>
      <c r="O849" s="39">
        <f>MIN(Lääkkeet[[#This Row],[Velvoite 1.1.2025 (pakkauksia)]],Lääkkeet[[#This Row],[Suurimman alitusluvan mukainen velvoite 
1.1.-30.6.2025 (pakkauksia)]],Lääkkeet[[#This Row],[Alin saldo 
1.1.-30.6.2025 (pakkauksia)]])*Lääkkeet[[#This Row],[Kirjanpitoarvo / pakkaus 1.1.2025
(EUR  ALV 0 %)]]</f>
        <v>0</v>
      </c>
      <c r="P849" s="15"/>
      <c r="Q849" s="12"/>
      <c r="R849" s="12"/>
      <c r="S849" s="12"/>
      <c r="T849" s="13"/>
      <c r="U849" s="39">
        <f>MIN(Lääkkeet[[#This Row],[Velvoite 1.7.2025 (pakkauksia)]],Lääkkeet[[#This Row],[Suurimman alitusluvan mukainen velvoite
1.7.-31.12.2025 (pakkauksia)]],Lääkkeet[[#This Row],[Alin saldo 
1.7.-31.12.2025 (pakkauksia)]])*Lääkkeet[[#This Row],[Kirjanpitoarvo / pakkaus 1.7.2025
(EUR  ALV 0 %)]]</f>
        <v>0</v>
      </c>
      <c r="W849" s="49" t="str" cm="1">
        <f t="array" ref="W849">IFERROR(_xlfn.IFS(Lääkkeet[[#This Row],[Sitoutunut pääoma 
1.1.-30.6.2025 (EUR)]]&gt;0,"Täytetyt",Lääkkeet[[#This Row],[Sitoutunut pääoma 
1.7.-31.12.2025 (EUR)]]&gt;0,"Täytetyt"),"")</f>
        <v/>
      </c>
      <c r="X849" s="49"/>
      <c r="Y849" s="5">
        <f>Hakulomake!$B$29</f>
        <v>0</v>
      </c>
    </row>
    <row r="850" spans="1:25" x14ac:dyDescent="0.25">
      <c r="A850" s="6" t="s">
        <v>59</v>
      </c>
      <c r="B850" s="5">
        <f>Hakulomake!$B$17</f>
        <v>0</v>
      </c>
      <c r="C850" s="61">
        <v>6</v>
      </c>
      <c r="D850" s="5" t="s">
        <v>1537</v>
      </c>
      <c r="E850" s="60" t="s">
        <v>2736</v>
      </c>
      <c r="F850" s="5" t="s">
        <v>1538</v>
      </c>
      <c r="G850" s="5" t="s">
        <v>1573</v>
      </c>
      <c r="H850" s="5" t="s">
        <v>436</v>
      </c>
      <c r="I850" s="5" t="s">
        <v>193</v>
      </c>
      <c r="J850" s="61" t="s">
        <v>992</v>
      </c>
      <c r="N850" s="13"/>
      <c r="O850" s="39">
        <f>MIN(Lääkkeet[[#This Row],[Velvoite 1.1.2025 (pakkauksia)]],Lääkkeet[[#This Row],[Suurimman alitusluvan mukainen velvoite 
1.1.-30.6.2025 (pakkauksia)]],Lääkkeet[[#This Row],[Alin saldo 
1.1.-30.6.2025 (pakkauksia)]])*Lääkkeet[[#This Row],[Kirjanpitoarvo / pakkaus 1.1.2025
(EUR  ALV 0 %)]]</f>
        <v>0</v>
      </c>
      <c r="P850" s="15"/>
      <c r="Q850" s="12"/>
      <c r="R850" s="12"/>
      <c r="S850" s="12"/>
      <c r="T850" s="13"/>
      <c r="U850" s="39">
        <f>MIN(Lääkkeet[[#This Row],[Velvoite 1.7.2025 (pakkauksia)]],Lääkkeet[[#This Row],[Suurimman alitusluvan mukainen velvoite
1.7.-31.12.2025 (pakkauksia)]],Lääkkeet[[#This Row],[Alin saldo 
1.7.-31.12.2025 (pakkauksia)]])*Lääkkeet[[#This Row],[Kirjanpitoarvo / pakkaus 1.7.2025
(EUR  ALV 0 %)]]</f>
        <v>0</v>
      </c>
      <c r="W850" s="49" t="str" cm="1">
        <f t="array" ref="W850">IFERROR(_xlfn.IFS(Lääkkeet[[#This Row],[Sitoutunut pääoma 
1.1.-30.6.2025 (EUR)]]&gt;0,"Täytetyt",Lääkkeet[[#This Row],[Sitoutunut pääoma 
1.7.-31.12.2025 (EUR)]]&gt;0,"Täytetyt"),"")</f>
        <v/>
      </c>
      <c r="X850" s="49"/>
      <c r="Y850" s="5">
        <f>Hakulomake!$B$29</f>
        <v>0</v>
      </c>
    </row>
    <row r="851" spans="1:25" x14ac:dyDescent="0.25">
      <c r="A851" s="6" t="s">
        <v>59</v>
      </c>
      <c r="B851" s="5">
        <f>Hakulomake!$B$17</f>
        <v>0</v>
      </c>
      <c r="C851" s="61">
        <v>6</v>
      </c>
      <c r="D851" s="5" t="s">
        <v>1537</v>
      </c>
      <c r="E851" s="60" t="s">
        <v>2737</v>
      </c>
      <c r="F851" s="5" t="s">
        <v>1538</v>
      </c>
      <c r="G851" s="5" t="s">
        <v>1573</v>
      </c>
      <c r="H851" s="5" t="s">
        <v>436</v>
      </c>
      <c r="I851" s="5" t="s">
        <v>193</v>
      </c>
      <c r="J851" s="61" t="s">
        <v>947</v>
      </c>
      <c r="N851" s="13"/>
      <c r="O851" s="39">
        <f>MIN(Lääkkeet[[#This Row],[Velvoite 1.1.2025 (pakkauksia)]],Lääkkeet[[#This Row],[Suurimman alitusluvan mukainen velvoite 
1.1.-30.6.2025 (pakkauksia)]],Lääkkeet[[#This Row],[Alin saldo 
1.1.-30.6.2025 (pakkauksia)]])*Lääkkeet[[#This Row],[Kirjanpitoarvo / pakkaus 1.1.2025
(EUR  ALV 0 %)]]</f>
        <v>0</v>
      </c>
      <c r="P851" s="15"/>
      <c r="Q851" s="12"/>
      <c r="R851" s="12"/>
      <c r="S851" s="12"/>
      <c r="T851" s="13"/>
      <c r="U851" s="39">
        <f>MIN(Lääkkeet[[#This Row],[Velvoite 1.7.2025 (pakkauksia)]],Lääkkeet[[#This Row],[Suurimman alitusluvan mukainen velvoite
1.7.-31.12.2025 (pakkauksia)]],Lääkkeet[[#This Row],[Alin saldo 
1.7.-31.12.2025 (pakkauksia)]])*Lääkkeet[[#This Row],[Kirjanpitoarvo / pakkaus 1.7.2025
(EUR  ALV 0 %)]]</f>
        <v>0</v>
      </c>
      <c r="W851" s="49" t="str" cm="1">
        <f t="array" ref="W851">IFERROR(_xlfn.IFS(Lääkkeet[[#This Row],[Sitoutunut pääoma 
1.1.-30.6.2025 (EUR)]]&gt;0,"Täytetyt",Lääkkeet[[#This Row],[Sitoutunut pääoma 
1.7.-31.12.2025 (EUR)]]&gt;0,"Täytetyt"),"")</f>
        <v/>
      </c>
      <c r="X851" s="49"/>
      <c r="Y851" s="5">
        <f>Hakulomake!$B$29</f>
        <v>0</v>
      </c>
    </row>
    <row r="852" spans="1:25" x14ac:dyDescent="0.25">
      <c r="A852" s="6" t="s">
        <v>59</v>
      </c>
      <c r="B852" s="5">
        <f>Hakulomake!$B$17</f>
        <v>0</v>
      </c>
      <c r="C852" s="61">
        <v>6</v>
      </c>
      <c r="D852" s="5" t="s">
        <v>1560</v>
      </c>
      <c r="E852" s="60" t="s">
        <v>1574</v>
      </c>
      <c r="F852" s="5" t="s">
        <v>1562</v>
      </c>
      <c r="G852" s="5" t="s">
        <v>1575</v>
      </c>
      <c r="H852" s="5" t="s">
        <v>787</v>
      </c>
      <c r="I852" s="5" t="s">
        <v>206</v>
      </c>
      <c r="J852" s="61" t="s">
        <v>1305</v>
      </c>
      <c r="N852" s="13"/>
      <c r="O852" s="39">
        <f>MIN(Lääkkeet[[#This Row],[Velvoite 1.1.2025 (pakkauksia)]],Lääkkeet[[#This Row],[Suurimman alitusluvan mukainen velvoite 
1.1.-30.6.2025 (pakkauksia)]],Lääkkeet[[#This Row],[Alin saldo 
1.1.-30.6.2025 (pakkauksia)]])*Lääkkeet[[#This Row],[Kirjanpitoarvo / pakkaus 1.1.2025
(EUR  ALV 0 %)]]</f>
        <v>0</v>
      </c>
      <c r="P852" s="15"/>
      <c r="Q852" s="12"/>
      <c r="R852" s="12"/>
      <c r="S852" s="12"/>
      <c r="T852" s="13"/>
      <c r="U852" s="39">
        <f>MIN(Lääkkeet[[#This Row],[Velvoite 1.7.2025 (pakkauksia)]],Lääkkeet[[#This Row],[Suurimman alitusluvan mukainen velvoite
1.7.-31.12.2025 (pakkauksia)]],Lääkkeet[[#This Row],[Alin saldo 
1.7.-31.12.2025 (pakkauksia)]])*Lääkkeet[[#This Row],[Kirjanpitoarvo / pakkaus 1.7.2025
(EUR  ALV 0 %)]]</f>
        <v>0</v>
      </c>
      <c r="W852" s="49" t="str" cm="1">
        <f t="array" ref="W852">IFERROR(_xlfn.IFS(Lääkkeet[[#This Row],[Sitoutunut pääoma 
1.1.-30.6.2025 (EUR)]]&gt;0,"Täytetyt",Lääkkeet[[#This Row],[Sitoutunut pääoma 
1.7.-31.12.2025 (EUR)]]&gt;0,"Täytetyt"),"")</f>
        <v/>
      </c>
      <c r="X852" s="49"/>
      <c r="Y852" s="5">
        <f>Hakulomake!$B$29</f>
        <v>0</v>
      </c>
    </row>
    <row r="853" spans="1:25" x14ac:dyDescent="0.25">
      <c r="A853" s="6" t="s">
        <v>59</v>
      </c>
      <c r="B853" s="5">
        <f>Hakulomake!$B$17</f>
        <v>0</v>
      </c>
      <c r="C853" s="61">
        <v>6</v>
      </c>
      <c r="D853" s="5" t="s">
        <v>1496</v>
      </c>
      <c r="E853" s="60" t="s">
        <v>1576</v>
      </c>
      <c r="F853" s="5" t="s">
        <v>1498</v>
      </c>
      <c r="G853" s="5" t="s">
        <v>1499</v>
      </c>
      <c r="H853" s="5" t="s">
        <v>223</v>
      </c>
      <c r="I853" s="5" t="s">
        <v>1500</v>
      </c>
      <c r="J853" s="61" t="s">
        <v>395</v>
      </c>
      <c r="N853" s="13"/>
      <c r="O853" s="39">
        <f>MIN(Lääkkeet[[#This Row],[Velvoite 1.1.2025 (pakkauksia)]],Lääkkeet[[#This Row],[Suurimman alitusluvan mukainen velvoite 
1.1.-30.6.2025 (pakkauksia)]],Lääkkeet[[#This Row],[Alin saldo 
1.1.-30.6.2025 (pakkauksia)]])*Lääkkeet[[#This Row],[Kirjanpitoarvo / pakkaus 1.1.2025
(EUR  ALV 0 %)]]</f>
        <v>0</v>
      </c>
      <c r="P853" s="15"/>
      <c r="Q853" s="12"/>
      <c r="R853" s="12"/>
      <c r="S853" s="12"/>
      <c r="T853" s="13"/>
      <c r="U853" s="39">
        <f>MIN(Lääkkeet[[#This Row],[Velvoite 1.7.2025 (pakkauksia)]],Lääkkeet[[#This Row],[Suurimman alitusluvan mukainen velvoite
1.7.-31.12.2025 (pakkauksia)]],Lääkkeet[[#This Row],[Alin saldo 
1.7.-31.12.2025 (pakkauksia)]])*Lääkkeet[[#This Row],[Kirjanpitoarvo / pakkaus 1.7.2025
(EUR  ALV 0 %)]]</f>
        <v>0</v>
      </c>
      <c r="W853" s="49" t="str" cm="1">
        <f t="array" ref="W853">IFERROR(_xlfn.IFS(Lääkkeet[[#This Row],[Sitoutunut pääoma 
1.1.-30.6.2025 (EUR)]]&gt;0,"Täytetyt",Lääkkeet[[#This Row],[Sitoutunut pääoma 
1.7.-31.12.2025 (EUR)]]&gt;0,"Täytetyt"),"")</f>
        <v/>
      </c>
      <c r="X853" s="49"/>
      <c r="Y853" s="5">
        <f>Hakulomake!$B$29</f>
        <v>0</v>
      </c>
    </row>
    <row r="854" spans="1:25" x14ac:dyDescent="0.25">
      <c r="A854" s="6" t="s">
        <v>59</v>
      </c>
      <c r="B854" s="5">
        <f>Hakulomake!$B$17</f>
        <v>0</v>
      </c>
      <c r="C854" s="61">
        <v>6</v>
      </c>
      <c r="D854" s="5" t="s">
        <v>1546</v>
      </c>
      <c r="E854" s="60" t="s">
        <v>1577</v>
      </c>
      <c r="F854" s="5" t="s">
        <v>1548</v>
      </c>
      <c r="G854" s="5" t="s">
        <v>1578</v>
      </c>
      <c r="I854" s="5" t="s">
        <v>206</v>
      </c>
      <c r="J854" s="61" t="s">
        <v>942</v>
      </c>
      <c r="N854" s="13"/>
      <c r="O854" s="39">
        <f>MIN(Lääkkeet[[#This Row],[Velvoite 1.1.2025 (pakkauksia)]],Lääkkeet[[#This Row],[Suurimman alitusluvan mukainen velvoite 
1.1.-30.6.2025 (pakkauksia)]],Lääkkeet[[#This Row],[Alin saldo 
1.1.-30.6.2025 (pakkauksia)]])*Lääkkeet[[#This Row],[Kirjanpitoarvo / pakkaus 1.1.2025
(EUR  ALV 0 %)]]</f>
        <v>0</v>
      </c>
      <c r="P854" s="15"/>
      <c r="Q854" s="12"/>
      <c r="R854" s="12"/>
      <c r="S854" s="12"/>
      <c r="T854" s="13"/>
      <c r="U854" s="39">
        <f>MIN(Lääkkeet[[#This Row],[Velvoite 1.7.2025 (pakkauksia)]],Lääkkeet[[#This Row],[Suurimman alitusluvan mukainen velvoite
1.7.-31.12.2025 (pakkauksia)]],Lääkkeet[[#This Row],[Alin saldo 
1.7.-31.12.2025 (pakkauksia)]])*Lääkkeet[[#This Row],[Kirjanpitoarvo / pakkaus 1.7.2025
(EUR  ALV 0 %)]]</f>
        <v>0</v>
      </c>
      <c r="W854" s="49" t="str" cm="1">
        <f t="array" ref="W854">IFERROR(_xlfn.IFS(Lääkkeet[[#This Row],[Sitoutunut pääoma 
1.1.-30.6.2025 (EUR)]]&gt;0,"Täytetyt",Lääkkeet[[#This Row],[Sitoutunut pääoma 
1.7.-31.12.2025 (EUR)]]&gt;0,"Täytetyt"),"")</f>
        <v/>
      </c>
      <c r="X854" s="49"/>
      <c r="Y854" s="5">
        <f>Hakulomake!$B$29</f>
        <v>0</v>
      </c>
    </row>
    <row r="855" spans="1:25" x14ac:dyDescent="0.25">
      <c r="A855" s="6" t="s">
        <v>59</v>
      </c>
      <c r="B855" s="5">
        <f>Hakulomake!$B$17</f>
        <v>0</v>
      </c>
      <c r="C855" s="61">
        <v>6</v>
      </c>
      <c r="D855" s="5" t="s">
        <v>1529</v>
      </c>
      <c r="E855" s="60" t="s">
        <v>1579</v>
      </c>
      <c r="F855" s="5" t="s">
        <v>1531</v>
      </c>
      <c r="G855" s="5" t="s">
        <v>1580</v>
      </c>
      <c r="H855" s="5" t="s">
        <v>1581</v>
      </c>
      <c r="I855" s="5" t="s">
        <v>1533</v>
      </c>
      <c r="J855" s="61" t="s">
        <v>1582</v>
      </c>
      <c r="N855" s="13"/>
      <c r="O855" s="39">
        <f>MIN(Lääkkeet[[#This Row],[Velvoite 1.1.2025 (pakkauksia)]],Lääkkeet[[#This Row],[Suurimman alitusluvan mukainen velvoite 
1.1.-30.6.2025 (pakkauksia)]],Lääkkeet[[#This Row],[Alin saldo 
1.1.-30.6.2025 (pakkauksia)]])*Lääkkeet[[#This Row],[Kirjanpitoarvo / pakkaus 1.1.2025
(EUR  ALV 0 %)]]</f>
        <v>0</v>
      </c>
      <c r="P855" s="15"/>
      <c r="Q855" s="12"/>
      <c r="R855" s="12"/>
      <c r="S855" s="12"/>
      <c r="T855" s="13"/>
      <c r="U855" s="39">
        <f>MIN(Lääkkeet[[#This Row],[Velvoite 1.7.2025 (pakkauksia)]],Lääkkeet[[#This Row],[Suurimman alitusluvan mukainen velvoite
1.7.-31.12.2025 (pakkauksia)]],Lääkkeet[[#This Row],[Alin saldo 
1.7.-31.12.2025 (pakkauksia)]])*Lääkkeet[[#This Row],[Kirjanpitoarvo / pakkaus 1.7.2025
(EUR  ALV 0 %)]]</f>
        <v>0</v>
      </c>
      <c r="W855" s="49" t="str" cm="1">
        <f t="array" ref="W855">IFERROR(_xlfn.IFS(Lääkkeet[[#This Row],[Sitoutunut pääoma 
1.1.-30.6.2025 (EUR)]]&gt;0,"Täytetyt",Lääkkeet[[#This Row],[Sitoutunut pääoma 
1.7.-31.12.2025 (EUR)]]&gt;0,"Täytetyt"),"")</f>
        <v/>
      </c>
      <c r="X855" s="49"/>
      <c r="Y855" s="5">
        <f>Hakulomake!$B$29</f>
        <v>0</v>
      </c>
    </row>
    <row r="856" spans="1:25" x14ac:dyDescent="0.25">
      <c r="A856" s="6" t="s">
        <v>59</v>
      </c>
      <c r="B856" s="5">
        <f>Hakulomake!$B$17</f>
        <v>0</v>
      </c>
      <c r="C856" s="61">
        <v>6</v>
      </c>
      <c r="D856" s="5" t="s">
        <v>1519</v>
      </c>
      <c r="E856" s="60" t="s">
        <v>1583</v>
      </c>
      <c r="F856" s="5" t="s">
        <v>1521</v>
      </c>
      <c r="G856" s="5" t="s">
        <v>1584</v>
      </c>
      <c r="H856" s="5" t="s">
        <v>223</v>
      </c>
      <c r="I856" s="5" t="s">
        <v>206</v>
      </c>
      <c r="J856" s="61" t="s">
        <v>194</v>
      </c>
      <c r="N856" s="13"/>
      <c r="O856" s="39">
        <f>MIN(Lääkkeet[[#This Row],[Velvoite 1.1.2025 (pakkauksia)]],Lääkkeet[[#This Row],[Suurimman alitusluvan mukainen velvoite 
1.1.-30.6.2025 (pakkauksia)]],Lääkkeet[[#This Row],[Alin saldo 
1.1.-30.6.2025 (pakkauksia)]])*Lääkkeet[[#This Row],[Kirjanpitoarvo / pakkaus 1.1.2025
(EUR  ALV 0 %)]]</f>
        <v>0</v>
      </c>
      <c r="P856" s="15"/>
      <c r="Q856" s="12"/>
      <c r="R856" s="12"/>
      <c r="S856" s="12"/>
      <c r="T856" s="13"/>
      <c r="U856" s="39">
        <f>MIN(Lääkkeet[[#This Row],[Velvoite 1.7.2025 (pakkauksia)]],Lääkkeet[[#This Row],[Suurimman alitusluvan mukainen velvoite
1.7.-31.12.2025 (pakkauksia)]],Lääkkeet[[#This Row],[Alin saldo 
1.7.-31.12.2025 (pakkauksia)]])*Lääkkeet[[#This Row],[Kirjanpitoarvo / pakkaus 1.7.2025
(EUR  ALV 0 %)]]</f>
        <v>0</v>
      </c>
      <c r="W856" s="49" t="str" cm="1">
        <f t="array" ref="W856">IFERROR(_xlfn.IFS(Lääkkeet[[#This Row],[Sitoutunut pääoma 
1.1.-30.6.2025 (EUR)]]&gt;0,"Täytetyt",Lääkkeet[[#This Row],[Sitoutunut pääoma 
1.7.-31.12.2025 (EUR)]]&gt;0,"Täytetyt"),"")</f>
        <v/>
      </c>
      <c r="X856" s="49"/>
      <c r="Y856" s="5">
        <f>Hakulomake!$B$29</f>
        <v>0</v>
      </c>
    </row>
    <row r="857" spans="1:25" x14ac:dyDescent="0.25">
      <c r="A857" s="6" t="s">
        <v>59</v>
      </c>
      <c r="B857" s="5">
        <f>Hakulomake!$B$17</f>
        <v>0</v>
      </c>
      <c r="C857" s="61">
        <v>6</v>
      </c>
      <c r="D857" s="5" t="s">
        <v>1529</v>
      </c>
      <c r="E857" s="60" t="s">
        <v>1585</v>
      </c>
      <c r="F857" s="5" t="s">
        <v>1531</v>
      </c>
      <c r="G857" s="5" t="s">
        <v>1586</v>
      </c>
      <c r="H857" s="5" t="s">
        <v>1273</v>
      </c>
      <c r="I857" s="5" t="s">
        <v>946</v>
      </c>
      <c r="J857" s="61" t="s">
        <v>947</v>
      </c>
      <c r="N857" s="13"/>
      <c r="O857" s="39">
        <f>MIN(Lääkkeet[[#This Row],[Velvoite 1.1.2025 (pakkauksia)]],Lääkkeet[[#This Row],[Suurimman alitusluvan mukainen velvoite 
1.1.-30.6.2025 (pakkauksia)]],Lääkkeet[[#This Row],[Alin saldo 
1.1.-30.6.2025 (pakkauksia)]])*Lääkkeet[[#This Row],[Kirjanpitoarvo / pakkaus 1.1.2025
(EUR  ALV 0 %)]]</f>
        <v>0</v>
      </c>
      <c r="P857" s="15"/>
      <c r="Q857" s="12"/>
      <c r="R857" s="12"/>
      <c r="S857" s="12"/>
      <c r="T857" s="13"/>
      <c r="U857" s="39">
        <f>MIN(Lääkkeet[[#This Row],[Velvoite 1.7.2025 (pakkauksia)]],Lääkkeet[[#This Row],[Suurimman alitusluvan mukainen velvoite
1.7.-31.12.2025 (pakkauksia)]],Lääkkeet[[#This Row],[Alin saldo 
1.7.-31.12.2025 (pakkauksia)]])*Lääkkeet[[#This Row],[Kirjanpitoarvo / pakkaus 1.7.2025
(EUR  ALV 0 %)]]</f>
        <v>0</v>
      </c>
      <c r="W857" s="49" t="str" cm="1">
        <f t="array" ref="W857">IFERROR(_xlfn.IFS(Lääkkeet[[#This Row],[Sitoutunut pääoma 
1.1.-30.6.2025 (EUR)]]&gt;0,"Täytetyt",Lääkkeet[[#This Row],[Sitoutunut pääoma 
1.7.-31.12.2025 (EUR)]]&gt;0,"Täytetyt"),"")</f>
        <v/>
      </c>
      <c r="X857" s="49"/>
      <c r="Y857" s="5">
        <f>Hakulomake!$B$29</f>
        <v>0</v>
      </c>
    </row>
    <row r="858" spans="1:25" x14ac:dyDescent="0.25">
      <c r="A858" s="6" t="s">
        <v>59</v>
      </c>
      <c r="B858" s="5">
        <f>Hakulomake!$B$17</f>
        <v>0</v>
      </c>
      <c r="C858" s="61">
        <v>6</v>
      </c>
      <c r="D858" s="5" t="s">
        <v>1529</v>
      </c>
      <c r="E858" s="60" t="s">
        <v>1587</v>
      </c>
      <c r="F858" s="5" t="s">
        <v>1531</v>
      </c>
      <c r="G858" s="5" t="s">
        <v>1580</v>
      </c>
      <c r="H858" s="5" t="s">
        <v>111</v>
      </c>
      <c r="I858" s="5" t="s">
        <v>1588</v>
      </c>
      <c r="J858" s="61" t="s">
        <v>112</v>
      </c>
      <c r="N858" s="13"/>
      <c r="O858" s="39">
        <f>MIN(Lääkkeet[[#This Row],[Velvoite 1.1.2025 (pakkauksia)]],Lääkkeet[[#This Row],[Suurimman alitusluvan mukainen velvoite 
1.1.-30.6.2025 (pakkauksia)]],Lääkkeet[[#This Row],[Alin saldo 
1.1.-30.6.2025 (pakkauksia)]])*Lääkkeet[[#This Row],[Kirjanpitoarvo / pakkaus 1.1.2025
(EUR  ALV 0 %)]]</f>
        <v>0</v>
      </c>
      <c r="P858" s="15"/>
      <c r="Q858" s="12"/>
      <c r="R858" s="12"/>
      <c r="S858" s="12"/>
      <c r="T858" s="13"/>
      <c r="U858" s="39">
        <f>MIN(Lääkkeet[[#This Row],[Velvoite 1.7.2025 (pakkauksia)]],Lääkkeet[[#This Row],[Suurimman alitusluvan mukainen velvoite
1.7.-31.12.2025 (pakkauksia)]],Lääkkeet[[#This Row],[Alin saldo 
1.7.-31.12.2025 (pakkauksia)]])*Lääkkeet[[#This Row],[Kirjanpitoarvo / pakkaus 1.7.2025
(EUR  ALV 0 %)]]</f>
        <v>0</v>
      </c>
      <c r="W858" s="49" t="str" cm="1">
        <f t="array" ref="W858">IFERROR(_xlfn.IFS(Lääkkeet[[#This Row],[Sitoutunut pääoma 
1.1.-30.6.2025 (EUR)]]&gt;0,"Täytetyt",Lääkkeet[[#This Row],[Sitoutunut pääoma 
1.7.-31.12.2025 (EUR)]]&gt;0,"Täytetyt"),"")</f>
        <v/>
      </c>
      <c r="X858" s="49"/>
      <c r="Y858" s="5">
        <f>Hakulomake!$B$29</f>
        <v>0</v>
      </c>
    </row>
    <row r="859" spans="1:25" x14ac:dyDescent="0.25">
      <c r="A859" s="6" t="s">
        <v>59</v>
      </c>
      <c r="B859" s="5">
        <f>Hakulomake!$B$17</f>
        <v>0</v>
      </c>
      <c r="C859" s="61">
        <v>6</v>
      </c>
      <c r="D859" s="5" t="s">
        <v>1496</v>
      </c>
      <c r="E859" s="60" t="s">
        <v>2738</v>
      </c>
      <c r="F859" s="5" t="s">
        <v>1498</v>
      </c>
      <c r="G859" s="5" t="s">
        <v>1545</v>
      </c>
      <c r="H859" s="5" t="s">
        <v>436</v>
      </c>
      <c r="I859" s="5" t="s">
        <v>1500</v>
      </c>
      <c r="J859" s="61" t="s">
        <v>112</v>
      </c>
      <c r="N859" s="13"/>
      <c r="O859" s="39">
        <f>MIN(Lääkkeet[[#This Row],[Velvoite 1.1.2025 (pakkauksia)]],Lääkkeet[[#This Row],[Suurimman alitusluvan mukainen velvoite 
1.1.-30.6.2025 (pakkauksia)]],Lääkkeet[[#This Row],[Alin saldo 
1.1.-30.6.2025 (pakkauksia)]])*Lääkkeet[[#This Row],[Kirjanpitoarvo / pakkaus 1.1.2025
(EUR  ALV 0 %)]]</f>
        <v>0</v>
      </c>
      <c r="P859" s="15"/>
      <c r="Q859" s="12"/>
      <c r="R859" s="12"/>
      <c r="S859" s="12"/>
      <c r="T859" s="13"/>
      <c r="U859" s="39">
        <f>MIN(Lääkkeet[[#This Row],[Velvoite 1.7.2025 (pakkauksia)]],Lääkkeet[[#This Row],[Suurimman alitusluvan mukainen velvoite
1.7.-31.12.2025 (pakkauksia)]],Lääkkeet[[#This Row],[Alin saldo 
1.7.-31.12.2025 (pakkauksia)]])*Lääkkeet[[#This Row],[Kirjanpitoarvo / pakkaus 1.7.2025
(EUR  ALV 0 %)]]</f>
        <v>0</v>
      </c>
      <c r="W859" s="49" t="str" cm="1">
        <f t="array" ref="W859">IFERROR(_xlfn.IFS(Lääkkeet[[#This Row],[Sitoutunut pääoma 
1.1.-30.6.2025 (EUR)]]&gt;0,"Täytetyt",Lääkkeet[[#This Row],[Sitoutunut pääoma 
1.7.-31.12.2025 (EUR)]]&gt;0,"Täytetyt"),"")</f>
        <v/>
      </c>
      <c r="X859" s="49"/>
      <c r="Y859" s="5">
        <f>Hakulomake!$B$29</f>
        <v>0</v>
      </c>
    </row>
    <row r="860" spans="1:25" x14ac:dyDescent="0.25">
      <c r="A860" s="6" t="s">
        <v>59</v>
      </c>
      <c r="B860" s="5">
        <f>Hakulomake!$B$17</f>
        <v>0</v>
      </c>
      <c r="C860" s="61">
        <v>6</v>
      </c>
      <c r="D860" s="5" t="s">
        <v>1501</v>
      </c>
      <c r="E860" s="60" t="s">
        <v>1589</v>
      </c>
      <c r="F860" s="5" t="s">
        <v>1503</v>
      </c>
      <c r="G860" s="5" t="s">
        <v>1504</v>
      </c>
      <c r="H860" s="5" t="s">
        <v>1505</v>
      </c>
      <c r="I860" s="5" t="s">
        <v>206</v>
      </c>
      <c r="J860" s="61" t="s">
        <v>112</v>
      </c>
      <c r="N860" s="13"/>
      <c r="O860" s="39">
        <f>MIN(Lääkkeet[[#This Row],[Velvoite 1.1.2025 (pakkauksia)]],Lääkkeet[[#This Row],[Suurimman alitusluvan mukainen velvoite 
1.1.-30.6.2025 (pakkauksia)]],Lääkkeet[[#This Row],[Alin saldo 
1.1.-30.6.2025 (pakkauksia)]])*Lääkkeet[[#This Row],[Kirjanpitoarvo / pakkaus 1.1.2025
(EUR  ALV 0 %)]]</f>
        <v>0</v>
      </c>
      <c r="P860" s="15"/>
      <c r="Q860" s="12"/>
      <c r="R860" s="12"/>
      <c r="S860" s="12"/>
      <c r="T860" s="13"/>
      <c r="U860" s="39">
        <f>MIN(Lääkkeet[[#This Row],[Velvoite 1.7.2025 (pakkauksia)]],Lääkkeet[[#This Row],[Suurimman alitusluvan mukainen velvoite
1.7.-31.12.2025 (pakkauksia)]],Lääkkeet[[#This Row],[Alin saldo 
1.7.-31.12.2025 (pakkauksia)]])*Lääkkeet[[#This Row],[Kirjanpitoarvo / pakkaus 1.7.2025
(EUR  ALV 0 %)]]</f>
        <v>0</v>
      </c>
      <c r="W860" s="49" t="str" cm="1">
        <f t="array" ref="W860">IFERROR(_xlfn.IFS(Lääkkeet[[#This Row],[Sitoutunut pääoma 
1.1.-30.6.2025 (EUR)]]&gt;0,"Täytetyt",Lääkkeet[[#This Row],[Sitoutunut pääoma 
1.7.-31.12.2025 (EUR)]]&gt;0,"Täytetyt"),"")</f>
        <v/>
      </c>
      <c r="X860" s="49"/>
      <c r="Y860" s="5">
        <f>Hakulomake!$B$29</f>
        <v>0</v>
      </c>
    </row>
    <row r="861" spans="1:25" x14ac:dyDescent="0.25">
      <c r="A861" s="6" t="s">
        <v>59</v>
      </c>
      <c r="B861" s="5">
        <f>Hakulomake!$B$17</f>
        <v>0</v>
      </c>
      <c r="C861" s="61">
        <v>6</v>
      </c>
      <c r="D861" s="5" t="s">
        <v>1529</v>
      </c>
      <c r="E861" s="60" t="s">
        <v>1590</v>
      </c>
      <c r="F861" s="5" t="s">
        <v>1531</v>
      </c>
      <c r="G861" s="5" t="s">
        <v>1591</v>
      </c>
      <c r="H861" s="5" t="s">
        <v>1273</v>
      </c>
      <c r="I861" s="5" t="s">
        <v>206</v>
      </c>
      <c r="J861" s="61" t="s">
        <v>1543</v>
      </c>
      <c r="N861" s="13"/>
      <c r="O861" s="39">
        <f>MIN(Lääkkeet[[#This Row],[Velvoite 1.1.2025 (pakkauksia)]],Lääkkeet[[#This Row],[Suurimman alitusluvan mukainen velvoite 
1.1.-30.6.2025 (pakkauksia)]],Lääkkeet[[#This Row],[Alin saldo 
1.1.-30.6.2025 (pakkauksia)]])*Lääkkeet[[#This Row],[Kirjanpitoarvo / pakkaus 1.1.2025
(EUR  ALV 0 %)]]</f>
        <v>0</v>
      </c>
      <c r="P861" s="15"/>
      <c r="Q861" s="12"/>
      <c r="R861" s="12"/>
      <c r="S861" s="12"/>
      <c r="T861" s="13"/>
      <c r="U861" s="39">
        <f>MIN(Lääkkeet[[#This Row],[Velvoite 1.7.2025 (pakkauksia)]],Lääkkeet[[#This Row],[Suurimman alitusluvan mukainen velvoite
1.7.-31.12.2025 (pakkauksia)]],Lääkkeet[[#This Row],[Alin saldo 
1.7.-31.12.2025 (pakkauksia)]])*Lääkkeet[[#This Row],[Kirjanpitoarvo / pakkaus 1.7.2025
(EUR  ALV 0 %)]]</f>
        <v>0</v>
      </c>
      <c r="W861" s="49" t="str" cm="1">
        <f t="array" ref="W861">IFERROR(_xlfn.IFS(Lääkkeet[[#This Row],[Sitoutunut pääoma 
1.1.-30.6.2025 (EUR)]]&gt;0,"Täytetyt",Lääkkeet[[#This Row],[Sitoutunut pääoma 
1.7.-31.12.2025 (EUR)]]&gt;0,"Täytetyt"),"")</f>
        <v/>
      </c>
      <c r="X861" s="49"/>
      <c r="Y861" s="5">
        <f>Hakulomake!$B$29</f>
        <v>0</v>
      </c>
    </row>
    <row r="862" spans="1:25" x14ac:dyDescent="0.25">
      <c r="A862" s="6" t="s">
        <v>59</v>
      </c>
      <c r="B862" s="5">
        <f>Hakulomake!$B$17</f>
        <v>0</v>
      </c>
      <c r="C862" s="61">
        <v>6</v>
      </c>
      <c r="D862" s="5" t="s">
        <v>1546</v>
      </c>
      <c r="E862" s="60" t="s">
        <v>1592</v>
      </c>
      <c r="F862" s="5" t="s">
        <v>1548</v>
      </c>
      <c r="G862" s="5" t="s">
        <v>1593</v>
      </c>
      <c r="H862" s="5" t="s">
        <v>1550</v>
      </c>
      <c r="I862" s="5" t="s">
        <v>206</v>
      </c>
      <c r="J862" s="61" t="s">
        <v>942</v>
      </c>
      <c r="N862" s="13"/>
      <c r="O862" s="39">
        <f>MIN(Lääkkeet[[#This Row],[Velvoite 1.1.2025 (pakkauksia)]],Lääkkeet[[#This Row],[Suurimman alitusluvan mukainen velvoite 
1.1.-30.6.2025 (pakkauksia)]],Lääkkeet[[#This Row],[Alin saldo 
1.1.-30.6.2025 (pakkauksia)]])*Lääkkeet[[#This Row],[Kirjanpitoarvo / pakkaus 1.1.2025
(EUR  ALV 0 %)]]</f>
        <v>0</v>
      </c>
      <c r="P862" s="15"/>
      <c r="Q862" s="12"/>
      <c r="R862" s="12"/>
      <c r="S862" s="12"/>
      <c r="T862" s="13"/>
      <c r="U862" s="39">
        <f>MIN(Lääkkeet[[#This Row],[Velvoite 1.7.2025 (pakkauksia)]],Lääkkeet[[#This Row],[Suurimman alitusluvan mukainen velvoite
1.7.-31.12.2025 (pakkauksia)]],Lääkkeet[[#This Row],[Alin saldo 
1.7.-31.12.2025 (pakkauksia)]])*Lääkkeet[[#This Row],[Kirjanpitoarvo / pakkaus 1.7.2025
(EUR  ALV 0 %)]]</f>
        <v>0</v>
      </c>
      <c r="W862" s="49" t="str" cm="1">
        <f t="array" ref="W862">IFERROR(_xlfn.IFS(Lääkkeet[[#This Row],[Sitoutunut pääoma 
1.1.-30.6.2025 (EUR)]]&gt;0,"Täytetyt",Lääkkeet[[#This Row],[Sitoutunut pääoma 
1.7.-31.12.2025 (EUR)]]&gt;0,"Täytetyt"),"")</f>
        <v/>
      </c>
      <c r="X862" s="49"/>
      <c r="Y862" s="5">
        <f>Hakulomake!$B$29</f>
        <v>0</v>
      </c>
    </row>
    <row r="863" spans="1:25" x14ac:dyDescent="0.25">
      <c r="A863" s="6" t="s">
        <v>59</v>
      </c>
      <c r="B863" s="5">
        <f>Hakulomake!$B$17</f>
        <v>0</v>
      </c>
      <c r="C863" s="61">
        <v>6</v>
      </c>
      <c r="D863" s="5" t="s">
        <v>1496</v>
      </c>
      <c r="E863" s="60" t="s">
        <v>1594</v>
      </c>
      <c r="F863" s="5" t="s">
        <v>1498</v>
      </c>
      <c r="G863" s="5" t="s">
        <v>1515</v>
      </c>
      <c r="H863" s="5" t="s">
        <v>436</v>
      </c>
      <c r="I863" s="5" t="s">
        <v>1500</v>
      </c>
      <c r="J863" s="61" t="s">
        <v>480</v>
      </c>
      <c r="N863" s="13"/>
      <c r="O863" s="39">
        <f>MIN(Lääkkeet[[#This Row],[Velvoite 1.1.2025 (pakkauksia)]],Lääkkeet[[#This Row],[Suurimman alitusluvan mukainen velvoite 
1.1.-30.6.2025 (pakkauksia)]],Lääkkeet[[#This Row],[Alin saldo 
1.1.-30.6.2025 (pakkauksia)]])*Lääkkeet[[#This Row],[Kirjanpitoarvo / pakkaus 1.1.2025
(EUR  ALV 0 %)]]</f>
        <v>0</v>
      </c>
      <c r="P863" s="15"/>
      <c r="Q863" s="12"/>
      <c r="R863" s="12"/>
      <c r="S863" s="12"/>
      <c r="T863" s="13"/>
      <c r="U863" s="39">
        <f>MIN(Lääkkeet[[#This Row],[Velvoite 1.7.2025 (pakkauksia)]],Lääkkeet[[#This Row],[Suurimman alitusluvan mukainen velvoite
1.7.-31.12.2025 (pakkauksia)]],Lääkkeet[[#This Row],[Alin saldo 
1.7.-31.12.2025 (pakkauksia)]])*Lääkkeet[[#This Row],[Kirjanpitoarvo / pakkaus 1.7.2025
(EUR  ALV 0 %)]]</f>
        <v>0</v>
      </c>
      <c r="W863" s="49" t="str" cm="1">
        <f t="array" ref="W863">IFERROR(_xlfn.IFS(Lääkkeet[[#This Row],[Sitoutunut pääoma 
1.1.-30.6.2025 (EUR)]]&gt;0,"Täytetyt",Lääkkeet[[#This Row],[Sitoutunut pääoma 
1.7.-31.12.2025 (EUR)]]&gt;0,"Täytetyt"),"")</f>
        <v/>
      </c>
      <c r="X863" s="49"/>
      <c r="Y863" s="5">
        <f>Hakulomake!$B$29</f>
        <v>0</v>
      </c>
    </row>
    <row r="864" spans="1:25" x14ac:dyDescent="0.25">
      <c r="A864" s="6" t="s">
        <v>59</v>
      </c>
      <c r="B864" s="5">
        <f>Hakulomake!$B$17</f>
        <v>0</v>
      </c>
      <c r="C864" s="61">
        <v>6</v>
      </c>
      <c r="D864" s="5" t="s">
        <v>1560</v>
      </c>
      <c r="E864" s="60" t="s">
        <v>1595</v>
      </c>
      <c r="F864" s="5" t="s">
        <v>1562</v>
      </c>
      <c r="G864" s="5" t="s">
        <v>1575</v>
      </c>
      <c r="H864" s="5" t="s">
        <v>787</v>
      </c>
      <c r="I864" s="5" t="s">
        <v>206</v>
      </c>
      <c r="J864" s="61" t="s">
        <v>1268</v>
      </c>
      <c r="N864" s="13"/>
      <c r="O864" s="39">
        <f>MIN(Lääkkeet[[#This Row],[Velvoite 1.1.2025 (pakkauksia)]],Lääkkeet[[#This Row],[Suurimman alitusluvan mukainen velvoite 
1.1.-30.6.2025 (pakkauksia)]],Lääkkeet[[#This Row],[Alin saldo 
1.1.-30.6.2025 (pakkauksia)]])*Lääkkeet[[#This Row],[Kirjanpitoarvo / pakkaus 1.1.2025
(EUR  ALV 0 %)]]</f>
        <v>0</v>
      </c>
      <c r="P864" s="15"/>
      <c r="Q864" s="12"/>
      <c r="R864" s="12"/>
      <c r="S864" s="12"/>
      <c r="T864" s="13"/>
      <c r="U864" s="39">
        <f>MIN(Lääkkeet[[#This Row],[Velvoite 1.7.2025 (pakkauksia)]],Lääkkeet[[#This Row],[Suurimman alitusluvan mukainen velvoite
1.7.-31.12.2025 (pakkauksia)]],Lääkkeet[[#This Row],[Alin saldo 
1.7.-31.12.2025 (pakkauksia)]])*Lääkkeet[[#This Row],[Kirjanpitoarvo / pakkaus 1.7.2025
(EUR  ALV 0 %)]]</f>
        <v>0</v>
      </c>
      <c r="W864" s="49" t="str" cm="1">
        <f t="array" ref="W864">IFERROR(_xlfn.IFS(Lääkkeet[[#This Row],[Sitoutunut pääoma 
1.1.-30.6.2025 (EUR)]]&gt;0,"Täytetyt",Lääkkeet[[#This Row],[Sitoutunut pääoma 
1.7.-31.12.2025 (EUR)]]&gt;0,"Täytetyt"),"")</f>
        <v/>
      </c>
      <c r="X864" s="49"/>
      <c r="Y864" s="5">
        <f>Hakulomake!$B$29</f>
        <v>0</v>
      </c>
    </row>
    <row r="865" spans="1:25" x14ac:dyDescent="0.25">
      <c r="A865" s="6" t="s">
        <v>59</v>
      </c>
      <c r="B865" s="5">
        <f>Hakulomake!$B$17</f>
        <v>0</v>
      </c>
      <c r="C865" s="61">
        <v>6</v>
      </c>
      <c r="D865" s="5" t="s">
        <v>1560</v>
      </c>
      <c r="E865" s="60" t="s">
        <v>1596</v>
      </c>
      <c r="F865" s="5" t="s">
        <v>1562</v>
      </c>
      <c r="G865" s="5" t="s">
        <v>1563</v>
      </c>
      <c r="H865" s="5" t="s">
        <v>945</v>
      </c>
      <c r="I865" s="5" t="s">
        <v>946</v>
      </c>
      <c r="J865" s="61" t="s">
        <v>1597</v>
      </c>
      <c r="N865" s="13"/>
      <c r="O865" s="39">
        <f>MIN(Lääkkeet[[#This Row],[Velvoite 1.1.2025 (pakkauksia)]],Lääkkeet[[#This Row],[Suurimman alitusluvan mukainen velvoite 
1.1.-30.6.2025 (pakkauksia)]],Lääkkeet[[#This Row],[Alin saldo 
1.1.-30.6.2025 (pakkauksia)]])*Lääkkeet[[#This Row],[Kirjanpitoarvo / pakkaus 1.1.2025
(EUR  ALV 0 %)]]</f>
        <v>0</v>
      </c>
      <c r="P865" s="15"/>
      <c r="Q865" s="12"/>
      <c r="R865" s="12"/>
      <c r="S865" s="12"/>
      <c r="T865" s="13"/>
      <c r="U865" s="39">
        <f>MIN(Lääkkeet[[#This Row],[Velvoite 1.7.2025 (pakkauksia)]],Lääkkeet[[#This Row],[Suurimman alitusluvan mukainen velvoite
1.7.-31.12.2025 (pakkauksia)]],Lääkkeet[[#This Row],[Alin saldo 
1.7.-31.12.2025 (pakkauksia)]])*Lääkkeet[[#This Row],[Kirjanpitoarvo / pakkaus 1.7.2025
(EUR  ALV 0 %)]]</f>
        <v>0</v>
      </c>
      <c r="W865" s="49" t="str" cm="1">
        <f t="array" ref="W865">IFERROR(_xlfn.IFS(Lääkkeet[[#This Row],[Sitoutunut pääoma 
1.1.-30.6.2025 (EUR)]]&gt;0,"Täytetyt",Lääkkeet[[#This Row],[Sitoutunut pääoma 
1.7.-31.12.2025 (EUR)]]&gt;0,"Täytetyt"),"")</f>
        <v/>
      </c>
      <c r="X865" s="49"/>
      <c r="Y865" s="5">
        <f>Hakulomake!$B$29</f>
        <v>0</v>
      </c>
    </row>
    <row r="866" spans="1:25" x14ac:dyDescent="0.25">
      <c r="A866" s="6" t="s">
        <v>59</v>
      </c>
      <c r="B866" s="5">
        <f>Hakulomake!$B$17</f>
        <v>0</v>
      </c>
      <c r="C866" s="61">
        <v>6</v>
      </c>
      <c r="D866" s="5" t="s">
        <v>1529</v>
      </c>
      <c r="E866" s="60" t="s">
        <v>1598</v>
      </c>
      <c r="F866" s="5" t="s">
        <v>1531</v>
      </c>
      <c r="G866" s="5" t="s">
        <v>1591</v>
      </c>
      <c r="H866" s="5" t="s">
        <v>436</v>
      </c>
      <c r="I866" s="5" t="s">
        <v>206</v>
      </c>
      <c r="J866" s="61" t="s">
        <v>947</v>
      </c>
      <c r="N866" s="13"/>
      <c r="O866" s="39">
        <f>MIN(Lääkkeet[[#This Row],[Velvoite 1.1.2025 (pakkauksia)]],Lääkkeet[[#This Row],[Suurimman alitusluvan mukainen velvoite 
1.1.-30.6.2025 (pakkauksia)]],Lääkkeet[[#This Row],[Alin saldo 
1.1.-30.6.2025 (pakkauksia)]])*Lääkkeet[[#This Row],[Kirjanpitoarvo / pakkaus 1.1.2025
(EUR  ALV 0 %)]]</f>
        <v>0</v>
      </c>
      <c r="P866" s="15"/>
      <c r="Q866" s="12"/>
      <c r="R866" s="12"/>
      <c r="S866" s="12"/>
      <c r="T866" s="13"/>
      <c r="U866" s="39">
        <f>MIN(Lääkkeet[[#This Row],[Velvoite 1.7.2025 (pakkauksia)]],Lääkkeet[[#This Row],[Suurimman alitusluvan mukainen velvoite
1.7.-31.12.2025 (pakkauksia)]],Lääkkeet[[#This Row],[Alin saldo 
1.7.-31.12.2025 (pakkauksia)]])*Lääkkeet[[#This Row],[Kirjanpitoarvo / pakkaus 1.7.2025
(EUR  ALV 0 %)]]</f>
        <v>0</v>
      </c>
      <c r="W866" s="49" t="str" cm="1">
        <f t="array" ref="W866">IFERROR(_xlfn.IFS(Lääkkeet[[#This Row],[Sitoutunut pääoma 
1.1.-30.6.2025 (EUR)]]&gt;0,"Täytetyt",Lääkkeet[[#This Row],[Sitoutunut pääoma 
1.7.-31.12.2025 (EUR)]]&gt;0,"Täytetyt"),"")</f>
        <v/>
      </c>
      <c r="X866" s="49"/>
      <c r="Y866" s="5">
        <f>Hakulomake!$B$29</f>
        <v>0</v>
      </c>
    </row>
    <row r="867" spans="1:25" x14ac:dyDescent="0.25">
      <c r="A867" s="6" t="s">
        <v>59</v>
      </c>
      <c r="B867" s="5">
        <f>Hakulomake!$B$17</f>
        <v>0</v>
      </c>
      <c r="C867" s="61">
        <v>6</v>
      </c>
      <c r="D867" s="5" t="s">
        <v>1529</v>
      </c>
      <c r="E867" s="60" t="s">
        <v>1599</v>
      </c>
      <c r="F867" s="5" t="s">
        <v>1531</v>
      </c>
      <c r="G867" s="5" t="s">
        <v>1591</v>
      </c>
      <c r="H867" s="5" t="s">
        <v>436</v>
      </c>
      <c r="I867" s="5" t="s">
        <v>206</v>
      </c>
      <c r="J867" s="61" t="s">
        <v>1543</v>
      </c>
      <c r="N867" s="13"/>
      <c r="O867" s="39">
        <f>MIN(Lääkkeet[[#This Row],[Velvoite 1.1.2025 (pakkauksia)]],Lääkkeet[[#This Row],[Suurimman alitusluvan mukainen velvoite 
1.1.-30.6.2025 (pakkauksia)]],Lääkkeet[[#This Row],[Alin saldo 
1.1.-30.6.2025 (pakkauksia)]])*Lääkkeet[[#This Row],[Kirjanpitoarvo / pakkaus 1.1.2025
(EUR  ALV 0 %)]]</f>
        <v>0</v>
      </c>
      <c r="P867" s="15"/>
      <c r="Q867" s="12"/>
      <c r="R867" s="12"/>
      <c r="S867" s="12"/>
      <c r="T867" s="13"/>
      <c r="U867" s="39">
        <f>MIN(Lääkkeet[[#This Row],[Velvoite 1.7.2025 (pakkauksia)]],Lääkkeet[[#This Row],[Suurimman alitusluvan mukainen velvoite
1.7.-31.12.2025 (pakkauksia)]],Lääkkeet[[#This Row],[Alin saldo 
1.7.-31.12.2025 (pakkauksia)]])*Lääkkeet[[#This Row],[Kirjanpitoarvo / pakkaus 1.7.2025
(EUR  ALV 0 %)]]</f>
        <v>0</v>
      </c>
      <c r="W867" s="49" t="str" cm="1">
        <f t="array" ref="W867">IFERROR(_xlfn.IFS(Lääkkeet[[#This Row],[Sitoutunut pääoma 
1.1.-30.6.2025 (EUR)]]&gt;0,"Täytetyt",Lääkkeet[[#This Row],[Sitoutunut pääoma 
1.7.-31.12.2025 (EUR)]]&gt;0,"Täytetyt"),"")</f>
        <v/>
      </c>
      <c r="X867" s="49"/>
      <c r="Y867" s="5">
        <f>Hakulomake!$B$29</f>
        <v>0</v>
      </c>
    </row>
    <row r="868" spans="1:25" x14ac:dyDescent="0.25">
      <c r="A868" s="6" t="s">
        <v>59</v>
      </c>
      <c r="B868" s="5">
        <f>Hakulomake!$B$17</f>
        <v>0</v>
      </c>
      <c r="C868" s="61">
        <v>6</v>
      </c>
      <c r="D868" s="5" t="s">
        <v>1529</v>
      </c>
      <c r="E868" s="60" t="s">
        <v>1600</v>
      </c>
      <c r="F868" s="5" t="s">
        <v>1531</v>
      </c>
      <c r="G868" s="5" t="s">
        <v>1532</v>
      </c>
      <c r="H868" s="5" t="s">
        <v>1273</v>
      </c>
      <c r="I868" s="5" t="s">
        <v>1533</v>
      </c>
      <c r="J868" s="61" t="s">
        <v>1601</v>
      </c>
      <c r="N868" s="13"/>
      <c r="O868" s="39">
        <f>MIN(Lääkkeet[[#This Row],[Velvoite 1.1.2025 (pakkauksia)]],Lääkkeet[[#This Row],[Suurimman alitusluvan mukainen velvoite 
1.1.-30.6.2025 (pakkauksia)]],Lääkkeet[[#This Row],[Alin saldo 
1.1.-30.6.2025 (pakkauksia)]])*Lääkkeet[[#This Row],[Kirjanpitoarvo / pakkaus 1.1.2025
(EUR  ALV 0 %)]]</f>
        <v>0</v>
      </c>
      <c r="P868" s="15"/>
      <c r="Q868" s="12"/>
      <c r="R868" s="12"/>
      <c r="S868" s="12"/>
      <c r="T868" s="13"/>
      <c r="U868" s="39">
        <f>MIN(Lääkkeet[[#This Row],[Velvoite 1.7.2025 (pakkauksia)]],Lääkkeet[[#This Row],[Suurimman alitusluvan mukainen velvoite
1.7.-31.12.2025 (pakkauksia)]],Lääkkeet[[#This Row],[Alin saldo 
1.7.-31.12.2025 (pakkauksia)]])*Lääkkeet[[#This Row],[Kirjanpitoarvo / pakkaus 1.7.2025
(EUR  ALV 0 %)]]</f>
        <v>0</v>
      </c>
      <c r="W868" s="49" t="str" cm="1">
        <f t="array" ref="W868">IFERROR(_xlfn.IFS(Lääkkeet[[#This Row],[Sitoutunut pääoma 
1.1.-30.6.2025 (EUR)]]&gt;0,"Täytetyt",Lääkkeet[[#This Row],[Sitoutunut pääoma 
1.7.-31.12.2025 (EUR)]]&gt;0,"Täytetyt"),"")</f>
        <v/>
      </c>
      <c r="X868" s="49"/>
      <c r="Y868" s="5">
        <f>Hakulomake!$B$29</f>
        <v>0</v>
      </c>
    </row>
    <row r="869" spans="1:25" x14ac:dyDescent="0.25">
      <c r="A869" s="6" t="s">
        <v>59</v>
      </c>
      <c r="B869" s="5">
        <f>Hakulomake!$B$17</f>
        <v>0</v>
      </c>
      <c r="C869" s="61">
        <v>6</v>
      </c>
      <c r="D869" s="5" t="s">
        <v>1560</v>
      </c>
      <c r="E869" s="60" t="s">
        <v>1602</v>
      </c>
      <c r="F869" s="5" t="s">
        <v>1562</v>
      </c>
      <c r="G869" s="5" t="s">
        <v>1575</v>
      </c>
      <c r="H869" s="5" t="s">
        <v>787</v>
      </c>
      <c r="I869" s="5" t="s">
        <v>206</v>
      </c>
      <c r="J869" s="61" t="s">
        <v>1305</v>
      </c>
      <c r="N869" s="13"/>
      <c r="O869" s="39">
        <f>MIN(Lääkkeet[[#This Row],[Velvoite 1.1.2025 (pakkauksia)]],Lääkkeet[[#This Row],[Suurimman alitusluvan mukainen velvoite 
1.1.-30.6.2025 (pakkauksia)]],Lääkkeet[[#This Row],[Alin saldo 
1.1.-30.6.2025 (pakkauksia)]])*Lääkkeet[[#This Row],[Kirjanpitoarvo / pakkaus 1.1.2025
(EUR  ALV 0 %)]]</f>
        <v>0</v>
      </c>
      <c r="P869" s="15"/>
      <c r="Q869" s="12"/>
      <c r="R869" s="12"/>
      <c r="S869" s="12"/>
      <c r="T869" s="13"/>
      <c r="U869" s="39">
        <f>MIN(Lääkkeet[[#This Row],[Velvoite 1.7.2025 (pakkauksia)]],Lääkkeet[[#This Row],[Suurimman alitusluvan mukainen velvoite
1.7.-31.12.2025 (pakkauksia)]],Lääkkeet[[#This Row],[Alin saldo 
1.7.-31.12.2025 (pakkauksia)]])*Lääkkeet[[#This Row],[Kirjanpitoarvo / pakkaus 1.7.2025
(EUR  ALV 0 %)]]</f>
        <v>0</v>
      </c>
      <c r="W869" s="49" t="str" cm="1">
        <f t="array" ref="W869">IFERROR(_xlfn.IFS(Lääkkeet[[#This Row],[Sitoutunut pääoma 
1.1.-30.6.2025 (EUR)]]&gt;0,"Täytetyt",Lääkkeet[[#This Row],[Sitoutunut pääoma 
1.7.-31.12.2025 (EUR)]]&gt;0,"Täytetyt"),"")</f>
        <v/>
      </c>
      <c r="X869" s="49"/>
      <c r="Y869" s="5">
        <f>Hakulomake!$B$29</f>
        <v>0</v>
      </c>
    </row>
    <row r="870" spans="1:25" x14ac:dyDescent="0.25">
      <c r="A870" s="6" t="s">
        <v>59</v>
      </c>
      <c r="B870" s="5">
        <f>Hakulomake!$B$17</f>
        <v>0</v>
      </c>
      <c r="C870" s="61">
        <v>6</v>
      </c>
      <c r="D870" s="5" t="s">
        <v>1519</v>
      </c>
      <c r="E870" s="60" t="s">
        <v>1603</v>
      </c>
      <c r="F870" s="5" t="s">
        <v>1521</v>
      </c>
      <c r="G870" s="5" t="s">
        <v>1540</v>
      </c>
      <c r="H870" s="5" t="s">
        <v>1604</v>
      </c>
      <c r="I870" s="5" t="s">
        <v>1542</v>
      </c>
      <c r="J870" s="61" t="s">
        <v>947</v>
      </c>
      <c r="N870" s="13"/>
      <c r="O870" s="39">
        <f>MIN(Lääkkeet[[#This Row],[Velvoite 1.1.2025 (pakkauksia)]],Lääkkeet[[#This Row],[Suurimman alitusluvan mukainen velvoite 
1.1.-30.6.2025 (pakkauksia)]],Lääkkeet[[#This Row],[Alin saldo 
1.1.-30.6.2025 (pakkauksia)]])*Lääkkeet[[#This Row],[Kirjanpitoarvo / pakkaus 1.1.2025
(EUR  ALV 0 %)]]</f>
        <v>0</v>
      </c>
      <c r="P870" s="15"/>
      <c r="Q870" s="12"/>
      <c r="R870" s="12"/>
      <c r="S870" s="12"/>
      <c r="T870" s="13"/>
      <c r="U870" s="39">
        <f>MIN(Lääkkeet[[#This Row],[Velvoite 1.7.2025 (pakkauksia)]],Lääkkeet[[#This Row],[Suurimman alitusluvan mukainen velvoite
1.7.-31.12.2025 (pakkauksia)]],Lääkkeet[[#This Row],[Alin saldo 
1.7.-31.12.2025 (pakkauksia)]])*Lääkkeet[[#This Row],[Kirjanpitoarvo / pakkaus 1.7.2025
(EUR  ALV 0 %)]]</f>
        <v>0</v>
      </c>
      <c r="W870" s="49" t="str" cm="1">
        <f t="array" ref="W870">IFERROR(_xlfn.IFS(Lääkkeet[[#This Row],[Sitoutunut pääoma 
1.1.-30.6.2025 (EUR)]]&gt;0,"Täytetyt",Lääkkeet[[#This Row],[Sitoutunut pääoma 
1.7.-31.12.2025 (EUR)]]&gt;0,"Täytetyt"),"")</f>
        <v/>
      </c>
      <c r="X870" s="49"/>
      <c r="Y870" s="5">
        <f>Hakulomake!$B$29</f>
        <v>0</v>
      </c>
    </row>
    <row r="871" spans="1:25" x14ac:dyDescent="0.25">
      <c r="A871" s="6" t="s">
        <v>59</v>
      </c>
      <c r="B871" s="5">
        <f>Hakulomake!$B$17</f>
        <v>0</v>
      </c>
      <c r="C871" s="61">
        <v>6</v>
      </c>
      <c r="D871" s="5" t="s">
        <v>1525</v>
      </c>
      <c r="E871" s="60" t="s">
        <v>1605</v>
      </c>
      <c r="F871" s="5" t="s">
        <v>1527</v>
      </c>
      <c r="G871" s="5" t="s">
        <v>1528</v>
      </c>
      <c r="H871" s="5" t="s">
        <v>436</v>
      </c>
      <c r="I871" s="5" t="s">
        <v>206</v>
      </c>
      <c r="J871" s="61" t="s">
        <v>992</v>
      </c>
      <c r="N871" s="13"/>
      <c r="O871" s="39">
        <f>MIN(Lääkkeet[[#This Row],[Velvoite 1.1.2025 (pakkauksia)]],Lääkkeet[[#This Row],[Suurimman alitusluvan mukainen velvoite 
1.1.-30.6.2025 (pakkauksia)]],Lääkkeet[[#This Row],[Alin saldo 
1.1.-30.6.2025 (pakkauksia)]])*Lääkkeet[[#This Row],[Kirjanpitoarvo / pakkaus 1.1.2025
(EUR  ALV 0 %)]]</f>
        <v>0</v>
      </c>
      <c r="P871" s="15"/>
      <c r="Q871" s="12"/>
      <c r="R871" s="12"/>
      <c r="S871" s="12"/>
      <c r="T871" s="13"/>
      <c r="U871" s="39">
        <f>MIN(Lääkkeet[[#This Row],[Velvoite 1.7.2025 (pakkauksia)]],Lääkkeet[[#This Row],[Suurimman alitusluvan mukainen velvoite
1.7.-31.12.2025 (pakkauksia)]],Lääkkeet[[#This Row],[Alin saldo 
1.7.-31.12.2025 (pakkauksia)]])*Lääkkeet[[#This Row],[Kirjanpitoarvo / pakkaus 1.7.2025
(EUR  ALV 0 %)]]</f>
        <v>0</v>
      </c>
      <c r="W871" s="49" t="str" cm="1">
        <f t="array" ref="W871">IFERROR(_xlfn.IFS(Lääkkeet[[#This Row],[Sitoutunut pääoma 
1.1.-30.6.2025 (EUR)]]&gt;0,"Täytetyt",Lääkkeet[[#This Row],[Sitoutunut pääoma 
1.7.-31.12.2025 (EUR)]]&gt;0,"Täytetyt"),"")</f>
        <v/>
      </c>
      <c r="X871" s="49"/>
      <c r="Y871" s="5">
        <f>Hakulomake!$B$29</f>
        <v>0</v>
      </c>
    </row>
    <row r="872" spans="1:25" x14ac:dyDescent="0.25">
      <c r="A872" s="6" t="s">
        <v>59</v>
      </c>
      <c r="B872" s="5">
        <f>Hakulomake!$B$17</f>
        <v>0</v>
      </c>
      <c r="C872" s="61">
        <v>6</v>
      </c>
      <c r="D872" s="5" t="s">
        <v>1560</v>
      </c>
      <c r="E872" s="60" t="s">
        <v>1606</v>
      </c>
      <c r="F872" s="5" t="s">
        <v>1562</v>
      </c>
      <c r="G872" s="5" t="s">
        <v>1607</v>
      </c>
      <c r="H872" s="5" t="s">
        <v>1608</v>
      </c>
      <c r="I872" s="5" t="s">
        <v>946</v>
      </c>
      <c r="J872" s="61" t="s">
        <v>992</v>
      </c>
      <c r="N872" s="13"/>
      <c r="O872" s="39">
        <f>MIN(Lääkkeet[[#This Row],[Velvoite 1.1.2025 (pakkauksia)]],Lääkkeet[[#This Row],[Suurimman alitusluvan mukainen velvoite 
1.1.-30.6.2025 (pakkauksia)]],Lääkkeet[[#This Row],[Alin saldo 
1.1.-30.6.2025 (pakkauksia)]])*Lääkkeet[[#This Row],[Kirjanpitoarvo / pakkaus 1.1.2025
(EUR  ALV 0 %)]]</f>
        <v>0</v>
      </c>
      <c r="P872" s="15"/>
      <c r="Q872" s="12"/>
      <c r="R872" s="12"/>
      <c r="S872" s="12"/>
      <c r="T872" s="13"/>
      <c r="U872" s="39">
        <f>MIN(Lääkkeet[[#This Row],[Velvoite 1.7.2025 (pakkauksia)]],Lääkkeet[[#This Row],[Suurimman alitusluvan mukainen velvoite
1.7.-31.12.2025 (pakkauksia)]],Lääkkeet[[#This Row],[Alin saldo 
1.7.-31.12.2025 (pakkauksia)]])*Lääkkeet[[#This Row],[Kirjanpitoarvo / pakkaus 1.7.2025
(EUR  ALV 0 %)]]</f>
        <v>0</v>
      </c>
      <c r="W872" s="49" t="str" cm="1">
        <f t="array" ref="W872">IFERROR(_xlfn.IFS(Lääkkeet[[#This Row],[Sitoutunut pääoma 
1.1.-30.6.2025 (EUR)]]&gt;0,"Täytetyt",Lääkkeet[[#This Row],[Sitoutunut pääoma 
1.7.-31.12.2025 (EUR)]]&gt;0,"Täytetyt"),"")</f>
        <v/>
      </c>
      <c r="X872" s="49"/>
      <c r="Y872" s="5">
        <f>Hakulomake!$B$29</f>
        <v>0</v>
      </c>
    </row>
    <row r="873" spans="1:25" x14ac:dyDescent="0.25">
      <c r="A873" s="6" t="s">
        <v>59</v>
      </c>
      <c r="B873" s="5">
        <f>Hakulomake!$B$17</f>
        <v>0</v>
      </c>
      <c r="C873" s="61">
        <v>6</v>
      </c>
      <c r="D873" s="5" t="s">
        <v>1501</v>
      </c>
      <c r="E873" s="60" t="s">
        <v>1609</v>
      </c>
      <c r="F873" s="5" t="s">
        <v>1503</v>
      </c>
      <c r="G873" s="5" t="s">
        <v>1610</v>
      </c>
      <c r="H873" s="5" t="s">
        <v>1505</v>
      </c>
      <c r="I873" s="5" t="s">
        <v>206</v>
      </c>
      <c r="J873" s="61" t="s">
        <v>493</v>
      </c>
      <c r="N873" s="13"/>
      <c r="O873" s="39">
        <f>MIN(Lääkkeet[[#This Row],[Velvoite 1.1.2025 (pakkauksia)]],Lääkkeet[[#This Row],[Suurimman alitusluvan mukainen velvoite 
1.1.-30.6.2025 (pakkauksia)]],Lääkkeet[[#This Row],[Alin saldo 
1.1.-30.6.2025 (pakkauksia)]])*Lääkkeet[[#This Row],[Kirjanpitoarvo / pakkaus 1.1.2025
(EUR  ALV 0 %)]]</f>
        <v>0</v>
      </c>
      <c r="P873" s="15"/>
      <c r="Q873" s="12"/>
      <c r="R873" s="12"/>
      <c r="S873" s="12"/>
      <c r="T873" s="13"/>
      <c r="U873" s="39">
        <f>MIN(Lääkkeet[[#This Row],[Velvoite 1.7.2025 (pakkauksia)]],Lääkkeet[[#This Row],[Suurimman alitusluvan mukainen velvoite
1.7.-31.12.2025 (pakkauksia)]],Lääkkeet[[#This Row],[Alin saldo 
1.7.-31.12.2025 (pakkauksia)]])*Lääkkeet[[#This Row],[Kirjanpitoarvo / pakkaus 1.7.2025
(EUR  ALV 0 %)]]</f>
        <v>0</v>
      </c>
      <c r="W873" s="49" t="str" cm="1">
        <f t="array" ref="W873">IFERROR(_xlfn.IFS(Lääkkeet[[#This Row],[Sitoutunut pääoma 
1.1.-30.6.2025 (EUR)]]&gt;0,"Täytetyt",Lääkkeet[[#This Row],[Sitoutunut pääoma 
1.7.-31.12.2025 (EUR)]]&gt;0,"Täytetyt"),"")</f>
        <v/>
      </c>
      <c r="X873" s="49"/>
      <c r="Y873" s="5">
        <f>Hakulomake!$B$29</f>
        <v>0</v>
      </c>
    </row>
    <row r="874" spans="1:25" x14ac:dyDescent="0.25">
      <c r="A874" s="6" t="s">
        <v>59</v>
      </c>
      <c r="B874" s="5">
        <f>Hakulomake!$B$17</f>
        <v>0</v>
      </c>
      <c r="C874" s="61">
        <v>6</v>
      </c>
      <c r="D874" s="5" t="s">
        <v>1529</v>
      </c>
      <c r="E874" s="60" t="s">
        <v>1611</v>
      </c>
      <c r="F874" s="5" t="s">
        <v>1531</v>
      </c>
      <c r="G874" s="5" t="s">
        <v>1586</v>
      </c>
      <c r="H874" s="5" t="s">
        <v>436</v>
      </c>
      <c r="I874" s="5" t="s">
        <v>946</v>
      </c>
      <c r="J874" s="61" t="s">
        <v>947</v>
      </c>
      <c r="N874" s="13"/>
      <c r="O874" s="39">
        <f>MIN(Lääkkeet[[#This Row],[Velvoite 1.1.2025 (pakkauksia)]],Lääkkeet[[#This Row],[Suurimman alitusluvan mukainen velvoite 
1.1.-30.6.2025 (pakkauksia)]],Lääkkeet[[#This Row],[Alin saldo 
1.1.-30.6.2025 (pakkauksia)]])*Lääkkeet[[#This Row],[Kirjanpitoarvo / pakkaus 1.1.2025
(EUR  ALV 0 %)]]</f>
        <v>0</v>
      </c>
      <c r="P874" s="15"/>
      <c r="Q874" s="12"/>
      <c r="R874" s="12"/>
      <c r="S874" s="12"/>
      <c r="T874" s="13"/>
      <c r="U874" s="39">
        <f>MIN(Lääkkeet[[#This Row],[Velvoite 1.7.2025 (pakkauksia)]],Lääkkeet[[#This Row],[Suurimman alitusluvan mukainen velvoite
1.7.-31.12.2025 (pakkauksia)]],Lääkkeet[[#This Row],[Alin saldo 
1.7.-31.12.2025 (pakkauksia)]])*Lääkkeet[[#This Row],[Kirjanpitoarvo / pakkaus 1.7.2025
(EUR  ALV 0 %)]]</f>
        <v>0</v>
      </c>
      <c r="W874" s="49" t="str" cm="1">
        <f t="array" ref="W874">IFERROR(_xlfn.IFS(Lääkkeet[[#This Row],[Sitoutunut pääoma 
1.1.-30.6.2025 (EUR)]]&gt;0,"Täytetyt",Lääkkeet[[#This Row],[Sitoutunut pääoma 
1.7.-31.12.2025 (EUR)]]&gt;0,"Täytetyt"),"")</f>
        <v/>
      </c>
      <c r="X874" s="49"/>
      <c r="Y874" s="5">
        <f>Hakulomake!$B$29</f>
        <v>0</v>
      </c>
    </row>
    <row r="875" spans="1:25" x14ac:dyDescent="0.25">
      <c r="A875" s="6" t="s">
        <v>59</v>
      </c>
      <c r="B875" s="5">
        <f>Hakulomake!$B$17</f>
        <v>0</v>
      </c>
      <c r="C875" s="61">
        <v>6</v>
      </c>
      <c r="D875" s="5" t="s">
        <v>1519</v>
      </c>
      <c r="E875" s="60" t="s">
        <v>1612</v>
      </c>
      <c r="F875" s="5" t="s">
        <v>1521</v>
      </c>
      <c r="G875" s="5" t="s">
        <v>1613</v>
      </c>
      <c r="H875" s="5" t="s">
        <v>223</v>
      </c>
      <c r="I875" s="5" t="s">
        <v>206</v>
      </c>
      <c r="J875" s="61" t="s">
        <v>194</v>
      </c>
      <c r="N875" s="13"/>
      <c r="O875" s="39">
        <f>MIN(Lääkkeet[[#This Row],[Velvoite 1.1.2025 (pakkauksia)]],Lääkkeet[[#This Row],[Suurimman alitusluvan mukainen velvoite 
1.1.-30.6.2025 (pakkauksia)]],Lääkkeet[[#This Row],[Alin saldo 
1.1.-30.6.2025 (pakkauksia)]])*Lääkkeet[[#This Row],[Kirjanpitoarvo / pakkaus 1.1.2025
(EUR  ALV 0 %)]]</f>
        <v>0</v>
      </c>
      <c r="P875" s="15"/>
      <c r="Q875" s="12"/>
      <c r="R875" s="12"/>
      <c r="S875" s="12"/>
      <c r="T875" s="13"/>
      <c r="U875" s="39">
        <f>MIN(Lääkkeet[[#This Row],[Velvoite 1.7.2025 (pakkauksia)]],Lääkkeet[[#This Row],[Suurimman alitusluvan mukainen velvoite
1.7.-31.12.2025 (pakkauksia)]],Lääkkeet[[#This Row],[Alin saldo 
1.7.-31.12.2025 (pakkauksia)]])*Lääkkeet[[#This Row],[Kirjanpitoarvo / pakkaus 1.7.2025
(EUR  ALV 0 %)]]</f>
        <v>0</v>
      </c>
      <c r="W875" s="49" t="str" cm="1">
        <f t="array" ref="W875">IFERROR(_xlfn.IFS(Lääkkeet[[#This Row],[Sitoutunut pääoma 
1.1.-30.6.2025 (EUR)]]&gt;0,"Täytetyt",Lääkkeet[[#This Row],[Sitoutunut pääoma 
1.7.-31.12.2025 (EUR)]]&gt;0,"Täytetyt"),"")</f>
        <v/>
      </c>
      <c r="X875" s="49"/>
      <c r="Y875" s="5">
        <f>Hakulomake!$B$29</f>
        <v>0</v>
      </c>
    </row>
    <row r="876" spans="1:25" x14ac:dyDescent="0.25">
      <c r="A876" s="6" t="s">
        <v>59</v>
      </c>
      <c r="B876" s="5">
        <f>Hakulomake!$B$17</f>
        <v>0</v>
      </c>
      <c r="C876" s="61">
        <v>6</v>
      </c>
      <c r="D876" s="5" t="s">
        <v>1501</v>
      </c>
      <c r="E876" s="60" t="s">
        <v>1614</v>
      </c>
      <c r="F876" s="5" t="s">
        <v>1503</v>
      </c>
      <c r="G876" s="5" t="s">
        <v>1536</v>
      </c>
      <c r="H876" s="5" t="s">
        <v>1505</v>
      </c>
      <c r="I876" s="5" t="s">
        <v>206</v>
      </c>
      <c r="J876" s="61" t="s">
        <v>987</v>
      </c>
      <c r="N876" s="13"/>
      <c r="O876" s="39">
        <f>MIN(Lääkkeet[[#This Row],[Velvoite 1.1.2025 (pakkauksia)]],Lääkkeet[[#This Row],[Suurimman alitusluvan mukainen velvoite 
1.1.-30.6.2025 (pakkauksia)]],Lääkkeet[[#This Row],[Alin saldo 
1.1.-30.6.2025 (pakkauksia)]])*Lääkkeet[[#This Row],[Kirjanpitoarvo / pakkaus 1.1.2025
(EUR  ALV 0 %)]]</f>
        <v>0</v>
      </c>
      <c r="P876" s="15"/>
      <c r="Q876" s="12"/>
      <c r="R876" s="12"/>
      <c r="S876" s="12"/>
      <c r="T876" s="13"/>
      <c r="U876" s="39">
        <f>MIN(Lääkkeet[[#This Row],[Velvoite 1.7.2025 (pakkauksia)]],Lääkkeet[[#This Row],[Suurimman alitusluvan mukainen velvoite
1.7.-31.12.2025 (pakkauksia)]],Lääkkeet[[#This Row],[Alin saldo 
1.7.-31.12.2025 (pakkauksia)]])*Lääkkeet[[#This Row],[Kirjanpitoarvo / pakkaus 1.7.2025
(EUR  ALV 0 %)]]</f>
        <v>0</v>
      </c>
      <c r="W876" s="49" t="str" cm="1">
        <f t="array" ref="W876">IFERROR(_xlfn.IFS(Lääkkeet[[#This Row],[Sitoutunut pääoma 
1.1.-30.6.2025 (EUR)]]&gt;0,"Täytetyt",Lääkkeet[[#This Row],[Sitoutunut pääoma 
1.7.-31.12.2025 (EUR)]]&gt;0,"Täytetyt"),"")</f>
        <v/>
      </c>
      <c r="X876" s="49"/>
      <c r="Y876" s="5">
        <f>Hakulomake!$B$29</f>
        <v>0</v>
      </c>
    </row>
    <row r="877" spans="1:25" x14ac:dyDescent="0.25">
      <c r="A877" s="6" t="s">
        <v>59</v>
      </c>
      <c r="B877" s="5">
        <f>Hakulomake!$B$17</f>
        <v>0</v>
      </c>
      <c r="C877" s="61">
        <v>6</v>
      </c>
      <c r="D877" s="5" t="s">
        <v>1496</v>
      </c>
      <c r="E877" s="60" t="s">
        <v>2739</v>
      </c>
      <c r="F877" s="5" t="s">
        <v>1498</v>
      </c>
      <c r="G877" s="5" t="s">
        <v>1545</v>
      </c>
      <c r="H877" s="5" t="s">
        <v>1273</v>
      </c>
      <c r="I877" s="5" t="s">
        <v>1500</v>
      </c>
      <c r="J877" s="61" t="s">
        <v>112</v>
      </c>
      <c r="N877" s="13"/>
      <c r="O877" s="39">
        <f>MIN(Lääkkeet[[#This Row],[Velvoite 1.1.2025 (pakkauksia)]],Lääkkeet[[#This Row],[Suurimman alitusluvan mukainen velvoite 
1.1.-30.6.2025 (pakkauksia)]],Lääkkeet[[#This Row],[Alin saldo 
1.1.-30.6.2025 (pakkauksia)]])*Lääkkeet[[#This Row],[Kirjanpitoarvo / pakkaus 1.1.2025
(EUR  ALV 0 %)]]</f>
        <v>0</v>
      </c>
      <c r="P877" s="15"/>
      <c r="Q877" s="12"/>
      <c r="R877" s="12"/>
      <c r="S877" s="12"/>
      <c r="T877" s="13"/>
      <c r="U877" s="39">
        <f>MIN(Lääkkeet[[#This Row],[Velvoite 1.7.2025 (pakkauksia)]],Lääkkeet[[#This Row],[Suurimman alitusluvan mukainen velvoite
1.7.-31.12.2025 (pakkauksia)]],Lääkkeet[[#This Row],[Alin saldo 
1.7.-31.12.2025 (pakkauksia)]])*Lääkkeet[[#This Row],[Kirjanpitoarvo / pakkaus 1.7.2025
(EUR  ALV 0 %)]]</f>
        <v>0</v>
      </c>
      <c r="W877" s="49" t="str" cm="1">
        <f t="array" ref="W877">IFERROR(_xlfn.IFS(Lääkkeet[[#This Row],[Sitoutunut pääoma 
1.1.-30.6.2025 (EUR)]]&gt;0,"Täytetyt",Lääkkeet[[#This Row],[Sitoutunut pääoma 
1.7.-31.12.2025 (EUR)]]&gt;0,"Täytetyt"),"")</f>
        <v/>
      </c>
      <c r="X877" s="49"/>
      <c r="Y877" s="5">
        <f>Hakulomake!$B$29</f>
        <v>0</v>
      </c>
    </row>
    <row r="878" spans="1:25" x14ac:dyDescent="0.25">
      <c r="A878" s="6" t="s">
        <v>59</v>
      </c>
      <c r="B878" s="5">
        <f>Hakulomake!$B$17</f>
        <v>0</v>
      </c>
      <c r="C878" s="61">
        <v>6</v>
      </c>
      <c r="D878" s="5" t="s">
        <v>1501</v>
      </c>
      <c r="E878" s="60" t="s">
        <v>1615</v>
      </c>
      <c r="F878" s="5" t="s">
        <v>1503</v>
      </c>
      <c r="G878" s="5" t="s">
        <v>1610</v>
      </c>
      <c r="H878" s="5" t="s">
        <v>1505</v>
      </c>
      <c r="I878" s="5" t="s">
        <v>206</v>
      </c>
      <c r="J878" s="61" t="s">
        <v>441</v>
      </c>
      <c r="N878" s="13"/>
      <c r="O878" s="39">
        <f>MIN(Lääkkeet[[#This Row],[Velvoite 1.1.2025 (pakkauksia)]],Lääkkeet[[#This Row],[Suurimman alitusluvan mukainen velvoite 
1.1.-30.6.2025 (pakkauksia)]],Lääkkeet[[#This Row],[Alin saldo 
1.1.-30.6.2025 (pakkauksia)]])*Lääkkeet[[#This Row],[Kirjanpitoarvo / pakkaus 1.1.2025
(EUR  ALV 0 %)]]</f>
        <v>0</v>
      </c>
      <c r="P878" s="15"/>
      <c r="Q878" s="12"/>
      <c r="R878" s="12"/>
      <c r="S878" s="12"/>
      <c r="T878" s="13"/>
      <c r="U878" s="39">
        <f>MIN(Lääkkeet[[#This Row],[Velvoite 1.7.2025 (pakkauksia)]],Lääkkeet[[#This Row],[Suurimman alitusluvan mukainen velvoite
1.7.-31.12.2025 (pakkauksia)]],Lääkkeet[[#This Row],[Alin saldo 
1.7.-31.12.2025 (pakkauksia)]])*Lääkkeet[[#This Row],[Kirjanpitoarvo / pakkaus 1.7.2025
(EUR  ALV 0 %)]]</f>
        <v>0</v>
      </c>
      <c r="W878" s="49" t="str" cm="1">
        <f t="array" ref="W878">IFERROR(_xlfn.IFS(Lääkkeet[[#This Row],[Sitoutunut pääoma 
1.1.-30.6.2025 (EUR)]]&gt;0,"Täytetyt",Lääkkeet[[#This Row],[Sitoutunut pääoma 
1.7.-31.12.2025 (EUR)]]&gt;0,"Täytetyt"),"")</f>
        <v/>
      </c>
      <c r="X878" s="49"/>
      <c r="Y878" s="5">
        <f>Hakulomake!$B$29</f>
        <v>0</v>
      </c>
    </row>
    <row r="879" spans="1:25" x14ac:dyDescent="0.25">
      <c r="A879" s="6" t="s">
        <v>59</v>
      </c>
      <c r="B879" s="5">
        <f>Hakulomake!$B$17</f>
        <v>0</v>
      </c>
      <c r="C879" s="61">
        <v>6</v>
      </c>
      <c r="D879" s="5" t="s">
        <v>1496</v>
      </c>
      <c r="E879" s="60" t="s">
        <v>1616</v>
      </c>
      <c r="F879" s="5" t="s">
        <v>1498</v>
      </c>
      <c r="G879" s="5" t="s">
        <v>1515</v>
      </c>
      <c r="H879" s="5" t="s">
        <v>1273</v>
      </c>
      <c r="I879" s="5" t="s">
        <v>1500</v>
      </c>
      <c r="J879" s="61" t="s">
        <v>480</v>
      </c>
      <c r="N879" s="13"/>
      <c r="O879" s="39">
        <f>MIN(Lääkkeet[[#This Row],[Velvoite 1.1.2025 (pakkauksia)]],Lääkkeet[[#This Row],[Suurimman alitusluvan mukainen velvoite 
1.1.-30.6.2025 (pakkauksia)]],Lääkkeet[[#This Row],[Alin saldo 
1.1.-30.6.2025 (pakkauksia)]])*Lääkkeet[[#This Row],[Kirjanpitoarvo / pakkaus 1.1.2025
(EUR  ALV 0 %)]]</f>
        <v>0</v>
      </c>
      <c r="P879" s="15"/>
      <c r="Q879" s="12"/>
      <c r="R879" s="12"/>
      <c r="S879" s="12"/>
      <c r="T879" s="13"/>
      <c r="U879" s="39">
        <f>MIN(Lääkkeet[[#This Row],[Velvoite 1.7.2025 (pakkauksia)]],Lääkkeet[[#This Row],[Suurimman alitusluvan mukainen velvoite
1.7.-31.12.2025 (pakkauksia)]],Lääkkeet[[#This Row],[Alin saldo 
1.7.-31.12.2025 (pakkauksia)]])*Lääkkeet[[#This Row],[Kirjanpitoarvo / pakkaus 1.7.2025
(EUR  ALV 0 %)]]</f>
        <v>0</v>
      </c>
      <c r="W879" s="49" t="str" cm="1">
        <f t="array" ref="W879">IFERROR(_xlfn.IFS(Lääkkeet[[#This Row],[Sitoutunut pääoma 
1.1.-30.6.2025 (EUR)]]&gt;0,"Täytetyt",Lääkkeet[[#This Row],[Sitoutunut pääoma 
1.7.-31.12.2025 (EUR)]]&gt;0,"Täytetyt"),"")</f>
        <v/>
      </c>
      <c r="X879" s="49"/>
      <c r="Y879" s="5">
        <f>Hakulomake!$B$29</f>
        <v>0</v>
      </c>
    </row>
    <row r="880" spans="1:25" x14ac:dyDescent="0.25">
      <c r="A880" s="6" t="s">
        <v>59</v>
      </c>
      <c r="B880" s="5">
        <f>Hakulomake!$B$17</f>
        <v>0</v>
      </c>
      <c r="C880" s="61">
        <v>6</v>
      </c>
      <c r="D880" s="5" t="s">
        <v>1560</v>
      </c>
      <c r="E880" s="60" t="s">
        <v>1617</v>
      </c>
      <c r="F880" s="5" t="s">
        <v>1562</v>
      </c>
      <c r="G880" s="5" t="s">
        <v>1575</v>
      </c>
      <c r="H880" s="5" t="s">
        <v>787</v>
      </c>
      <c r="I880" s="5" t="s">
        <v>206</v>
      </c>
      <c r="J880" s="61" t="s">
        <v>1305</v>
      </c>
      <c r="N880" s="13"/>
      <c r="O880" s="39">
        <f>MIN(Lääkkeet[[#This Row],[Velvoite 1.1.2025 (pakkauksia)]],Lääkkeet[[#This Row],[Suurimman alitusluvan mukainen velvoite 
1.1.-30.6.2025 (pakkauksia)]],Lääkkeet[[#This Row],[Alin saldo 
1.1.-30.6.2025 (pakkauksia)]])*Lääkkeet[[#This Row],[Kirjanpitoarvo / pakkaus 1.1.2025
(EUR  ALV 0 %)]]</f>
        <v>0</v>
      </c>
      <c r="P880" s="15"/>
      <c r="Q880" s="12"/>
      <c r="R880" s="12"/>
      <c r="S880" s="12"/>
      <c r="T880" s="13"/>
      <c r="U880" s="39">
        <f>MIN(Lääkkeet[[#This Row],[Velvoite 1.7.2025 (pakkauksia)]],Lääkkeet[[#This Row],[Suurimman alitusluvan mukainen velvoite
1.7.-31.12.2025 (pakkauksia)]],Lääkkeet[[#This Row],[Alin saldo 
1.7.-31.12.2025 (pakkauksia)]])*Lääkkeet[[#This Row],[Kirjanpitoarvo / pakkaus 1.7.2025
(EUR  ALV 0 %)]]</f>
        <v>0</v>
      </c>
      <c r="W880" s="49" t="str" cm="1">
        <f t="array" ref="W880">IFERROR(_xlfn.IFS(Lääkkeet[[#This Row],[Sitoutunut pääoma 
1.1.-30.6.2025 (EUR)]]&gt;0,"Täytetyt",Lääkkeet[[#This Row],[Sitoutunut pääoma 
1.7.-31.12.2025 (EUR)]]&gt;0,"Täytetyt"),"")</f>
        <v/>
      </c>
      <c r="X880" s="49"/>
      <c r="Y880" s="5">
        <f>Hakulomake!$B$29</f>
        <v>0</v>
      </c>
    </row>
    <row r="881" spans="1:25" x14ac:dyDescent="0.25">
      <c r="A881" s="6" t="s">
        <v>59</v>
      </c>
      <c r="B881" s="5">
        <f>Hakulomake!$B$17</f>
        <v>0</v>
      </c>
      <c r="C881" s="61">
        <v>6</v>
      </c>
      <c r="D881" s="5" t="s">
        <v>1496</v>
      </c>
      <c r="E881" s="60" t="s">
        <v>1618</v>
      </c>
      <c r="F881" s="5" t="s">
        <v>1498</v>
      </c>
      <c r="G881" s="5" t="s">
        <v>1545</v>
      </c>
      <c r="H881" s="5" t="s">
        <v>436</v>
      </c>
      <c r="I881" s="5" t="s">
        <v>1500</v>
      </c>
      <c r="J881" s="61" t="s">
        <v>72</v>
      </c>
      <c r="N881" s="13"/>
      <c r="O881" s="39">
        <f>MIN(Lääkkeet[[#This Row],[Velvoite 1.1.2025 (pakkauksia)]],Lääkkeet[[#This Row],[Suurimman alitusluvan mukainen velvoite 
1.1.-30.6.2025 (pakkauksia)]],Lääkkeet[[#This Row],[Alin saldo 
1.1.-30.6.2025 (pakkauksia)]])*Lääkkeet[[#This Row],[Kirjanpitoarvo / pakkaus 1.1.2025
(EUR  ALV 0 %)]]</f>
        <v>0</v>
      </c>
      <c r="P881" s="15"/>
      <c r="Q881" s="12"/>
      <c r="R881" s="12"/>
      <c r="S881" s="12"/>
      <c r="T881" s="13"/>
      <c r="U881" s="39">
        <f>MIN(Lääkkeet[[#This Row],[Velvoite 1.7.2025 (pakkauksia)]],Lääkkeet[[#This Row],[Suurimman alitusluvan mukainen velvoite
1.7.-31.12.2025 (pakkauksia)]],Lääkkeet[[#This Row],[Alin saldo 
1.7.-31.12.2025 (pakkauksia)]])*Lääkkeet[[#This Row],[Kirjanpitoarvo / pakkaus 1.7.2025
(EUR  ALV 0 %)]]</f>
        <v>0</v>
      </c>
      <c r="W881" s="49" t="str" cm="1">
        <f t="array" ref="W881">IFERROR(_xlfn.IFS(Lääkkeet[[#This Row],[Sitoutunut pääoma 
1.1.-30.6.2025 (EUR)]]&gt;0,"Täytetyt",Lääkkeet[[#This Row],[Sitoutunut pääoma 
1.7.-31.12.2025 (EUR)]]&gt;0,"Täytetyt"),"")</f>
        <v/>
      </c>
      <c r="X881" s="49"/>
      <c r="Y881" s="5">
        <f>Hakulomake!$B$29</f>
        <v>0</v>
      </c>
    </row>
    <row r="882" spans="1:25" x14ac:dyDescent="0.25">
      <c r="A882" s="6" t="s">
        <v>59</v>
      </c>
      <c r="B882" s="5">
        <f>Hakulomake!$B$17</f>
        <v>0</v>
      </c>
      <c r="C882" s="61">
        <v>6</v>
      </c>
      <c r="D882" s="5" t="s">
        <v>1560</v>
      </c>
      <c r="E882" s="60" t="s">
        <v>1619</v>
      </c>
      <c r="F882" s="5" t="s">
        <v>1562</v>
      </c>
      <c r="G882" s="5" t="s">
        <v>1607</v>
      </c>
      <c r="H882" s="5" t="s">
        <v>945</v>
      </c>
      <c r="I882" s="5" t="s">
        <v>946</v>
      </c>
      <c r="J882" s="61" t="s">
        <v>992</v>
      </c>
      <c r="N882" s="13"/>
      <c r="O882" s="39">
        <f>MIN(Lääkkeet[[#This Row],[Velvoite 1.1.2025 (pakkauksia)]],Lääkkeet[[#This Row],[Suurimman alitusluvan mukainen velvoite 
1.1.-30.6.2025 (pakkauksia)]],Lääkkeet[[#This Row],[Alin saldo 
1.1.-30.6.2025 (pakkauksia)]])*Lääkkeet[[#This Row],[Kirjanpitoarvo / pakkaus 1.1.2025
(EUR  ALV 0 %)]]</f>
        <v>0</v>
      </c>
      <c r="P882" s="15"/>
      <c r="Q882" s="12"/>
      <c r="R882" s="12"/>
      <c r="S882" s="12"/>
      <c r="T882" s="13"/>
      <c r="U882" s="39">
        <f>MIN(Lääkkeet[[#This Row],[Velvoite 1.7.2025 (pakkauksia)]],Lääkkeet[[#This Row],[Suurimman alitusluvan mukainen velvoite
1.7.-31.12.2025 (pakkauksia)]],Lääkkeet[[#This Row],[Alin saldo 
1.7.-31.12.2025 (pakkauksia)]])*Lääkkeet[[#This Row],[Kirjanpitoarvo / pakkaus 1.7.2025
(EUR  ALV 0 %)]]</f>
        <v>0</v>
      </c>
      <c r="W882" s="49" t="str" cm="1">
        <f t="array" ref="W882">IFERROR(_xlfn.IFS(Lääkkeet[[#This Row],[Sitoutunut pääoma 
1.1.-30.6.2025 (EUR)]]&gt;0,"Täytetyt",Lääkkeet[[#This Row],[Sitoutunut pääoma 
1.7.-31.12.2025 (EUR)]]&gt;0,"Täytetyt"),"")</f>
        <v/>
      </c>
      <c r="X882" s="49"/>
      <c r="Y882" s="5">
        <f>Hakulomake!$B$29</f>
        <v>0</v>
      </c>
    </row>
    <row r="883" spans="1:25" x14ac:dyDescent="0.25">
      <c r="A883" s="6" t="s">
        <v>59</v>
      </c>
      <c r="B883" s="5">
        <f>Hakulomake!$B$17</f>
        <v>0</v>
      </c>
      <c r="C883" s="61">
        <v>6</v>
      </c>
      <c r="D883" s="5" t="s">
        <v>1537</v>
      </c>
      <c r="E883" s="60" t="s">
        <v>1620</v>
      </c>
      <c r="F883" s="5" t="s">
        <v>1538</v>
      </c>
      <c r="G883" s="5" t="s">
        <v>1621</v>
      </c>
      <c r="H883" s="5" t="s">
        <v>436</v>
      </c>
      <c r="I883" s="5" t="s">
        <v>193</v>
      </c>
      <c r="J883" s="61" t="s">
        <v>1622</v>
      </c>
      <c r="N883" s="13"/>
      <c r="O883" s="39">
        <f>MIN(Lääkkeet[[#This Row],[Velvoite 1.1.2025 (pakkauksia)]],Lääkkeet[[#This Row],[Suurimman alitusluvan mukainen velvoite 
1.1.-30.6.2025 (pakkauksia)]],Lääkkeet[[#This Row],[Alin saldo 
1.1.-30.6.2025 (pakkauksia)]])*Lääkkeet[[#This Row],[Kirjanpitoarvo / pakkaus 1.1.2025
(EUR  ALV 0 %)]]</f>
        <v>0</v>
      </c>
      <c r="P883" s="15"/>
      <c r="Q883" s="12"/>
      <c r="R883" s="12"/>
      <c r="S883" s="12"/>
      <c r="T883" s="13"/>
      <c r="U883" s="39">
        <f>MIN(Lääkkeet[[#This Row],[Velvoite 1.7.2025 (pakkauksia)]],Lääkkeet[[#This Row],[Suurimman alitusluvan mukainen velvoite
1.7.-31.12.2025 (pakkauksia)]],Lääkkeet[[#This Row],[Alin saldo 
1.7.-31.12.2025 (pakkauksia)]])*Lääkkeet[[#This Row],[Kirjanpitoarvo / pakkaus 1.7.2025
(EUR  ALV 0 %)]]</f>
        <v>0</v>
      </c>
      <c r="W883" s="49" t="str" cm="1">
        <f t="array" ref="W883">IFERROR(_xlfn.IFS(Lääkkeet[[#This Row],[Sitoutunut pääoma 
1.1.-30.6.2025 (EUR)]]&gt;0,"Täytetyt",Lääkkeet[[#This Row],[Sitoutunut pääoma 
1.7.-31.12.2025 (EUR)]]&gt;0,"Täytetyt"),"")</f>
        <v/>
      </c>
      <c r="X883" s="49"/>
      <c r="Y883" s="5">
        <f>Hakulomake!$B$29</f>
        <v>0</v>
      </c>
    </row>
    <row r="884" spans="1:25" x14ac:dyDescent="0.25">
      <c r="A884" s="6" t="s">
        <v>59</v>
      </c>
      <c r="B884" s="5">
        <f>Hakulomake!$B$17</f>
        <v>0</v>
      </c>
      <c r="C884" s="61">
        <v>6</v>
      </c>
      <c r="D884" s="5" t="s">
        <v>1496</v>
      </c>
      <c r="E884" s="60" t="s">
        <v>1623</v>
      </c>
      <c r="F884" s="5" t="s">
        <v>1498</v>
      </c>
      <c r="G884" s="5" t="s">
        <v>1545</v>
      </c>
      <c r="H884" s="5" t="s">
        <v>436</v>
      </c>
      <c r="I884" s="5" t="s">
        <v>1500</v>
      </c>
      <c r="J884" s="61" t="s">
        <v>480</v>
      </c>
      <c r="N884" s="13"/>
      <c r="O884" s="39">
        <f>MIN(Lääkkeet[[#This Row],[Velvoite 1.1.2025 (pakkauksia)]],Lääkkeet[[#This Row],[Suurimman alitusluvan mukainen velvoite 
1.1.-30.6.2025 (pakkauksia)]],Lääkkeet[[#This Row],[Alin saldo 
1.1.-30.6.2025 (pakkauksia)]])*Lääkkeet[[#This Row],[Kirjanpitoarvo / pakkaus 1.1.2025
(EUR  ALV 0 %)]]</f>
        <v>0</v>
      </c>
      <c r="P884" s="15"/>
      <c r="Q884" s="12"/>
      <c r="R884" s="12"/>
      <c r="S884" s="12"/>
      <c r="T884" s="13"/>
      <c r="U884" s="39">
        <f>MIN(Lääkkeet[[#This Row],[Velvoite 1.7.2025 (pakkauksia)]],Lääkkeet[[#This Row],[Suurimman alitusluvan mukainen velvoite
1.7.-31.12.2025 (pakkauksia)]],Lääkkeet[[#This Row],[Alin saldo 
1.7.-31.12.2025 (pakkauksia)]])*Lääkkeet[[#This Row],[Kirjanpitoarvo / pakkaus 1.7.2025
(EUR  ALV 0 %)]]</f>
        <v>0</v>
      </c>
      <c r="W884" s="49" t="str" cm="1">
        <f t="array" ref="W884">IFERROR(_xlfn.IFS(Lääkkeet[[#This Row],[Sitoutunut pääoma 
1.1.-30.6.2025 (EUR)]]&gt;0,"Täytetyt",Lääkkeet[[#This Row],[Sitoutunut pääoma 
1.7.-31.12.2025 (EUR)]]&gt;0,"Täytetyt"),"")</f>
        <v/>
      </c>
      <c r="X884" s="49"/>
      <c r="Y884" s="5">
        <f>Hakulomake!$B$29</f>
        <v>0</v>
      </c>
    </row>
    <row r="885" spans="1:25" x14ac:dyDescent="0.25">
      <c r="A885" s="6" t="s">
        <v>59</v>
      </c>
      <c r="B885" s="5">
        <f>Hakulomake!$B$17</f>
        <v>0</v>
      </c>
      <c r="C885" s="61">
        <v>7</v>
      </c>
      <c r="D885" s="5" t="s">
        <v>1624</v>
      </c>
      <c r="E885" s="60" t="s">
        <v>1625</v>
      </c>
      <c r="F885" s="5" t="s">
        <v>1626</v>
      </c>
      <c r="G885" s="5" t="s">
        <v>1627</v>
      </c>
      <c r="H885" s="5" t="s">
        <v>111</v>
      </c>
      <c r="I885" s="5" t="s">
        <v>197</v>
      </c>
      <c r="J885" s="61" t="s">
        <v>973</v>
      </c>
      <c r="N885" s="13"/>
      <c r="O885" s="39">
        <f>MIN(Lääkkeet[[#This Row],[Velvoite 1.1.2025 (pakkauksia)]],Lääkkeet[[#This Row],[Suurimman alitusluvan mukainen velvoite 
1.1.-30.6.2025 (pakkauksia)]],Lääkkeet[[#This Row],[Alin saldo 
1.1.-30.6.2025 (pakkauksia)]])*Lääkkeet[[#This Row],[Kirjanpitoarvo / pakkaus 1.1.2025
(EUR  ALV 0 %)]]</f>
        <v>0</v>
      </c>
      <c r="P885" s="15"/>
      <c r="Q885" s="12"/>
      <c r="R885" s="12"/>
      <c r="S885" s="12"/>
      <c r="T885" s="13"/>
      <c r="U885" s="39">
        <f>MIN(Lääkkeet[[#This Row],[Velvoite 1.7.2025 (pakkauksia)]],Lääkkeet[[#This Row],[Suurimman alitusluvan mukainen velvoite
1.7.-31.12.2025 (pakkauksia)]],Lääkkeet[[#This Row],[Alin saldo 
1.7.-31.12.2025 (pakkauksia)]])*Lääkkeet[[#This Row],[Kirjanpitoarvo / pakkaus 1.7.2025
(EUR  ALV 0 %)]]</f>
        <v>0</v>
      </c>
      <c r="W885" s="49" t="str" cm="1">
        <f t="array" ref="W885">IFERROR(_xlfn.IFS(Lääkkeet[[#This Row],[Sitoutunut pääoma 
1.1.-30.6.2025 (EUR)]]&gt;0,"Täytetyt",Lääkkeet[[#This Row],[Sitoutunut pääoma 
1.7.-31.12.2025 (EUR)]]&gt;0,"Täytetyt"),"")</f>
        <v/>
      </c>
      <c r="X885" s="49"/>
      <c r="Y885" s="5">
        <f>Hakulomake!$B$29</f>
        <v>0</v>
      </c>
    </row>
    <row r="886" spans="1:25" x14ac:dyDescent="0.25">
      <c r="A886" s="6" t="s">
        <v>59</v>
      </c>
      <c r="B886" s="5">
        <f>Hakulomake!$B$17</f>
        <v>0</v>
      </c>
      <c r="C886" s="61">
        <v>7</v>
      </c>
      <c r="D886" s="5" t="s">
        <v>1624</v>
      </c>
      <c r="E886" s="60" t="s">
        <v>1628</v>
      </c>
      <c r="F886" s="5" t="s">
        <v>1626</v>
      </c>
      <c r="G886" s="5" t="s">
        <v>1629</v>
      </c>
      <c r="H886" s="5" t="s">
        <v>111</v>
      </c>
      <c r="I886" s="5" t="s">
        <v>197</v>
      </c>
      <c r="J886" s="61" t="s">
        <v>1630</v>
      </c>
      <c r="N886" s="13"/>
      <c r="O886" s="39">
        <f>MIN(Lääkkeet[[#This Row],[Velvoite 1.1.2025 (pakkauksia)]],Lääkkeet[[#This Row],[Suurimman alitusluvan mukainen velvoite 
1.1.-30.6.2025 (pakkauksia)]],Lääkkeet[[#This Row],[Alin saldo 
1.1.-30.6.2025 (pakkauksia)]])*Lääkkeet[[#This Row],[Kirjanpitoarvo / pakkaus 1.1.2025
(EUR  ALV 0 %)]]</f>
        <v>0</v>
      </c>
      <c r="P886" s="15"/>
      <c r="Q886" s="12"/>
      <c r="R886" s="12"/>
      <c r="S886" s="12"/>
      <c r="T886" s="13"/>
      <c r="U886" s="39">
        <f>MIN(Lääkkeet[[#This Row],[Velvoite 1.7.2025 (pakkauksia)]],Lääkkeet[[#This Row],[Suurimman alitusluvan mukainen velvoite
1.7.-31.12.2025 (pakkauksia)]],Lääkkeet[[#This Row],[Alin saldo 
1.7.-31.12.2025 (pakkauksia)]])*Lääkkeet[[#This Row],[Kirjanpitoarvo / pakkaus 1.7.2025
(EUR  ALV 0 %)]]</f>
        <v>0</v>
      </c>
      <c r="W886" s="49" t="str" cm="1">
        <f t="array" ref="W886">IFERROR(_xlfn.IFS(Lääkkeet[[#This Row],[Sitoutunut pääoma 
1.1.-30.6.2025 (EUR)]]&gt;0,"Täytetyt",Lääkkeet[[#This Row],[Sitoutunut pääoma 
1.7.-31.12.2025 (EUR)]]&gt;0,"Täytetyt"),"")</f>
        <v/>
      </c>
      <c r="X886" s="49"/>
      <c r="Y886" s="5">
        <f>Hakulomake!$B$29</f>
        <v>0</v>
      </c>
    </row>
    <row r="887" spans="1:25" x14ac:dyDescent="0.25">
      <c r="A887" s="6" t="s">
        <v>59</v>
      </c>
      <c r="B887" s="5">
        <f>Hakulomake!$B$17</f>
        <v>0</v>
      </c>
      <c r="C887" s="61">
        <v>7</v>
      </c>
      <c r="D887" s="5" t="s">
        <v>1624</v>
      </c>
      <c r="E887" s="60" t="s">
        <v>1631</v>
      </c>
      <c r="F887" s="5" t="s">
        <v>1626</v>
      </c>
      <c r="G887" s="5" t="s">
        <v>1632</v>
      </c>
      <c r="H887" s="5" t="s">
        <v>111</v>
      </c>
      <c r="I887" s="5" t="s">
        <v>197</v>
      </c>
      <c r="J887" s="61" t="s">
        <v>1286</v>
      </c>
      <c r="N887" s="13"/>
      <c r="O887" s="39">
        <f>MIN(Lääkkeet[[#This Row],[Velvoite 1.1.2025 (pakkauksia)]],Lääkkeet[[#This Row],[Suurimman alitusluvan mukainen velvoite 
1.1.-30.6.2025 (pakkauksia)]],Lääkkeet[[#This Row],[Alin saldo 
1.1.-30.6.2025 (pakkauksia)]])*Lääkkeet[[#This Row],[Kirjanpitoarvo / pakkaus 1.1.2025
(EUR  ALV 0 %)]]</f>
        <v>0</v>
      </c>
      <c r="P887" s="15"/>
      <c r="Q887" s="12"/>
      <c r="R887" s="12"/>
      <c r="S887" s="12"/>
      <c r="T887" s="13"/>
      <c r="U887" s="39">
        <f>MIN(Lääkkeet[[#This Row],[Velvoite 1.7.2025 (pakkauksia)]],Lääkkeet[[#This Row],[Suurimman alitusluvan mukainen velvoite
1.7.-31.12.2025 (pakkauksia)]],Lääkkeet[[#This Row],[Alin saldo 
1.7.-31.12.2025 (pakkauksia)]])*Lääkkeet[[#This Row],[Kirjanpitoarvo / pakkaus 1.7.2025
(EUR  ALV 0 %)]]</f>
        <v>0</v>
      </c>
      <c r="W887" s="49" t="str" cm="1">
        <f t="array" ref="W887">IFERROR(_xlfn.IFS(Lääkkeet[[#This Row],[Sitoutunut pääoma 
1.1.-30.6.2025 (EUR)]]&gt;0,"Täytetyt",Lääkkeet[[#This Row],[Sitoutunut pääoma 
1.7.-31.12.2025 (EUR)]]&gt;0,"Täytetyt"),"")</f>
        <v/>
      </c>
      <c r="X887" s="49"/>
      <c r="Y887" s="5">
        <f>Hakulomake!$B$29</f>
        <v>0</v>
      </c>
    </row>
    <row r="888" spans="1:25" x14ac:dyDescent="0.25">
      <c r="A888" s="6" t="s">
        <v>59</v>
      </c>
      <c r="B888" s="5">
        <f>Hakulomake!$B$17</f>
        <v>0</v>
      </c>
      <c r="C888" s="61">
        <v>7</v>
      </c>
      <c r="D888" s="5" t="s">
        <v>1624</v>
      </c>
      <c r="E888" s="60" t="s">
        <v>1633</v>
      </c>
      <c r="F888" s="5" t="s">
        <v>1626</v>
      </c>
      <c r="G888" s="5" t="s">
        <v>1632</v>
      </c>
      <c r="H888" s="5" t="s">
        <v>111</v>
      </c>
      <c r="I888" s="5" t="s">
        <v>197</v>
      </c>
      <c r="J888" s="61" t="s">
        <v>1008</v>
      </c>
      <c r="N888" s="13"/>
      <c r="O888" s="39">
        <f>MIN(Lääkkeet[[#This Row],[Velvoite 1.1.2025 (pakkauksia)]],Lääkkeet[[#This Row],[Suurimman alitusluvan mukainen velvoite 
1.1.-30.6.2025 (pakkauksia)]],Lääkkeet[[#This Row],[Alin saldo 
1.1.-30.6.2025 (pakkauksia)]])*Lääkkeet[[#This Row],[Kirjanpitoarvo / pakkaus 1.1.2025
(EUR  ALV 0 %)]]</f>
        <v>0</v>
      </c>
      <c r="P888" s="15"/>
      <c r="Q888" s="12"/>
      <c r="R888" s="12"/>
      <c r="S888" s="12"/>
      <c r="T888" s="13"/>
      <c r="U888" s="39">
        <f>MIN(Lääkkeet[[#This Row],[Velvoite 1.7.2025 (pakkauksia)]],Lääkkeet[[#This Row],[Suurimman alitusluvan mukainen velvoite
1.7.-31.12.2025 (pakkauksia)]],Lääkkeet[[#This Row],[Alin saldo 
1.7.-31.12.2025 (pakkauksia)]])*Lääkkeet[[#This Row],[Kirjanpitoarvo / pakkaus 1.7.2025
(EUR  ALV 0 %)]]</f>
        <v>0</v>
      </c>
      <c r="W888" s="49" t="str" cm="1">
        <f t="array" ref="W888">IFERROR(_xlfn.IFS(Lääkkeet[[#This Row],[Sitoutunut pääoma 
1.1.-30.6.2025 (EUR)]]&gt;0,"Täytetyt",Lääkkeet[[#This Row],[Sitoutunut pääoma 
1.7.-31.12.2025 (EUR)]]&gt;0,"Täytetyt"),"")</f>
        <v/>
      </c>
      <c r="X888" s="49"/>
      <c r="Y888" s="5">
        <f>Hakulomake!$B$29</f>
        <v>0</v>
      </c>
    </row>
    <row r="889" spans="1:25" x14ac:dyDescent="0.25">
      <c r="A889" s="6" t="s">
        <v>59</v>
      </c>
      <c r="B889" s="5">
        <f>Hakulomake!$B$17</f>
        <v>0</v>
      </c>
      <c r="C889" s="61">
        <v>7</v>
      </c>
      <c r="D889" s="5" t="s">
        <v>1624</v>
      </c>
      <c r="E889" s="60" t="s">
        <v>1634</v>
      </c>
      <c r="F889" s="5" t="s">
        <v>1626</v>
      </c>
      <c r="G889" s="5" t="s">
        <v>1632</v>
      </c>
      <c r="H889" s="5" t="s">
        <v>111</v>
      </c>
      <c r="I889" s="5" t="s">
        <v>197</v>
      </c>
      <c r="J889" s="61" t="s">
        <v>973</v>
      </c>
      <c r="N889" s="13"/>
      <c r="O889" s="39">
        <f>MIN(Lääkkeet[[#This Row],[Velvoite 1.1.2025 (pakkauksia)]],Lääkkeet[[#This Row],[Suurimman alitusluvan mukainen velvoite 
1.1.-30.6.2025 (pakkauksia)]],Lääkkeet[[#This Row],[Alin saldo 
1.1.-30.6.2025 (pakkauksia)]])*Lääkkeet[[#This Row],[Kirjanpitoarvo / pakkaus 1.1.2025
(EUR  ALV 0 %)]]</f>
        <v>0</v>
      </c>
      <c r="P889" s="15"/>
      <c r="Q889" s="12"/>
      <c r="R889" s="12"/>
      <c r="S889" s="12"/>
      <c r="T889" s="13"/>
      <c r="U889" s="39">
        <f>MIN(Lääkkeet[[#This Row],[Velvoite 1.7.2025 (pakkauksia)]],Lääkkeet[[#This Row],[Suurimman alitusluvan mukainen velvoite
1.7.-31.12.2025 (pakkauksia)]],Lääkkeet[[#This Row],[Alin saldo 
1.7.-31.12.2025 (pakkauksia)]])*Lääkkeet[[#This Row],[Kirjanpitoarvo / pakkaus 1.7.2025
(EUR  ALV 0 %)]]</f>
        <v>0</v>
      </c>
      <c r="W889" s="49" t="str" cm="1">
        <f t="array" ref="W889">IFERROR(_xlfn.IFS(Lääkkeet[[#This Row],[Sitoutunut pääoma 
1.1.-30.6.2025 (EUR)]]&gt;0,"Täytetyt",Lääkkeet[[#This Row],[Sitoutunut pääoma 
1.7.-31.12.2025 (EUR)]]&gt;0,"Täytetyt"),"")</f>
        <v/>
      </c>
      <c r="X889" s="49"/>
      <c r="Y889" s="5">
        <f>Hakulomake!$B$29</f>
        <v>0</v>
      </c>
    </row>
    <row r="890" spans="1:25" x14ac:dyDescent="0.25">
      <c r="A890" s="6" t="s">
        <v>59</v>
      </c>
      <c r="B890" s="5">
        <f>Hakulomake!$B$17</f>
        <v>0</v>
      </c>
      <c r="C890" s="61">
        <v>7</v>
      </c>
      <c r="D890" s="5" t="s">
        <v>1624</v>
      </c>
      <c r="E890" s="60" t="s">
        <v>1635</v>
      </c>
      <c r="F890" s="5" t="s">
        <v>1626</v>
      </c>
      <c r="G890" s="5" t="s">
        <v>1632</v>
      </c>
      <c r="H890" s="5" t="s">
        <v>111</v>
      </c>
      <c r="I890" s="5" t="s">
        <v>197</v>
      </c>
      <c r="J890" s="61" t="s">
        <v>112</v>
      </c>
      <c r="N890" s="13"/>
      <c r="O890" s="39">
        <f>MIN(Lääkkeet[[#This Row],[Velvoite 1.1.2025 (pakkauksia)]],Lääkkeet[[#This Row],[Suurimman alitusluvan mukainen velvoite 
1.1.-30.6.2025 (pakkauksia)]],Lääkkeet[[#This Row],[Alin saldo 
1.1.-30.6.2025 (pakkauksia)]])*Lääkkeet[[#This Row],[Kirjanpitoarvo / pakkaus 1.1.2025
(EUR  ALV 0 %)]]</f>
        <v>0</v>
      </c>
      <c r="P890" s="15"/>
      <c r="Q890" s="12"/>
      <c r="R890" s="12"/>
      <c r="S890" s="12"/>
      <c r="T890" s="13"/>
      <c r="U890" s="39">
        <f>MIN(Lääkkeet[[#This Row],[Velvoite 1.7.2025 (pakkauksia)]],Lääkkeet[[#This Row],[Suurimman alitusluvan mukainen velvoite
1.7.-31.12.2025 (pakkauksia)]],Lääkkeet[[#This Row],[Alin saldo 
1.7.-31.12.2025 (pakkauksia)]])*Lääkkeet[[#This Row],[Kirjanpitoarvo / pakkaus 1.7.2025
(EUR  ALV 0 %)]]</f>
        <v>0</v>
      </c>
      <c r="W890" s="49" t="str" cm="1">
        <f t="array" ref="W890">IFERROR(_xlfn.IFS(Lääkkeet[[#This Row],[Sitoutunut pääoma 
1.1.-30.6.2025 (EUR)]]&gt;0,"Täytetyt",Lääkkeet[[#This Row],[Sitoutunut pääoma 
1.7.-31.12.2025 (EUR)]]&gt;0,"Täytetyt"),"")</f>
        <v/>
      </c>
      <c r="X890" s="49"/>
      <c r="Y890" s="5">
        <f>Hakulomake!$B$29</f>
        <v>0</v>
      </c>
    </row>
    <row r="891" spans="1:25" x14ac:dyDescent="0.25">
      <c r="A891" s="6" t="s">
        <v>59</v>
      </c>
      <c r="B891" s="5">
        <f>Hakulomake!$B$17</f>
        <v>0</v>
      </c>
      <c r="C891" s="61">
        <v>7</v>
      </c>
      <c r="D891" s="5" t="s">
        <v>1624</v>
      </c>
      <c r="E891" s="60" t="s">
        <v>1636</v>
      </c>
      <c r="F891" s="5" t="s">
        <v>1626</v>
      </c>
      <c r="G891" s="5" t="s">
        <v>1632</v>
      </c>
      <c r="H891" s="5" t="s">
        <v>111</v>
      </c>
      <c r="I891" s="5" t="s">
        <v>197</v>
      </c>
      <c r="J891" s="61" t="s">
        <v>72</v>
      </c>
      <c r="N891" s="13"/>
      <c r="O891" s="39">
        <f>MIN(Lääkkeet[[#This Row],[Velvoite 1.1.2025 (pakkauksia)]],Lääkkeet[[#This Row],[Suurimman alitusluvan mukainen velvoite 
1.1.-30.6.2025 (pakkauksia)]],Lääkkeet[[#This Row],[Alin saldo 
1.1.-30.6.2025 (pakkauksia)]])*Lääkkeet[[#This Row],[Kirjanpitoarvo / pakkaus 1.1.2025
(EUR  ALV 0 %)]]</f>
        <v>0</v>
      </c>
      <c r="P891" s="15"/>
      <c r="Q891" s="12"/>
      <c r="R891" s="12"/>
      <c r="S891" s="12"/>
      <c r="T891" s="13"/>
      <c r="U891" s="39">
        <f>MIN(Lääkkeet[[#This Row],[Velvoite 1.7.2025 (pakkauksia)]],Lääkkeet[[#This Row],[Suurimman alitusluvan mukainen velvoite
1.7.-31.12.2025 (pakkauksia)]],Lääkkeet[[#This Row],[Alin saldo 
1.7.-31.12.2025 (pakkauksia)]])*Lääkkeet[[#This Row],[Kirjanpitoarvo / pakkaus 1.7.2025
(EUR  ALV 0 %)]]</f>
        <v>0</v>
      </c>
      <c r="W891" s="49" t="str" cm="1">
        <f t="array" ref="W891">IFERROR(_xlfn.IFS(Lääkkeet[[#This Row],[Sitoutunut pääoma 
1.1.-30.6.2025 (EUR)]]&gt;0,"Täytetyt",Lääkkeet[[#This Row],[Sitoutunut pääoma 
1.7.-31.12.2025 (EUR)]]&gt;0,"Täytetyt"),"")</f>
        <v/>
      </c>
      <c r="X891" s="49"/>
      <c r="Y891" s="5">
        <f>Hakulomake!$B$29</f>
        <v>0</v>
      </c>
    </row>
    <row r="892" spans="1:25" x14ac:dyDescent="0.25">
      <c r="A892" s="6" t="s">
        <v>59</v>
      </c>
      <c r="B892" s="5">
        <f>Hakulomake!$B$17</f>
        <v>0</v>
      </c>
      <c r="C892" s="61">
        <v>7</v>
      </c>
      <c r="D892" s="5" t="s">
        <v>1624</v>
      </c>
      <c r="E892" s="60" t="s">
        <v>1637</v>
      </c>
      <c r="F892" s="5" t="s">
        <v>1626</v>
      </c>
      <c r="G892" s="5" t="s">
        <v>1638</v>
      </c>
      <c r="H892" s="5" t="s">
        <v>111</v>
      </c>
      <c r="I892" s="5" t="s">
        <v>197</v>
      </c>
      <c r="J892" s="61" t="s">
        <v>1286</v>
      </c>
      <c r="N892" s="13"/>
      <c r="O892" s="39">
        <f>MIN(Lääkkeet[[#This Row],[Velvoite 1.1.2025 (pakkauksia)]],Lääkkeet[[#This Row],[Suurimman alitusluvan mukainen velvoite 
1.1.-30.6.2025 (pakkauksia)]],Lääkkeet[[#This Row],[Alin saldo 
1.1.-30.6.2025 (pakkauksia)]])*Lääkkeet[[#This Row],[Kirjanpitoarvo / pakkaus 1.1.2025
(EUR  ALV 0 %)]]</f>
        <v>0</v>
      </c>
      <c r="P892" s="15"/>
      <c r="Q892" s="12"/>
      <c r="R892" s="12"/>
      <c r="S892" s="12"/>
      <c r="T892" s="13"/>
      <c r="U892" s="39">
        <f>MIN(Lääkkeet[[#This Row],[Velvoite 1.7.2025 (pakkauksia)]],Lääkkeet[[#This Row],[Suurimman alitusluvan mukainen velvoite
1.7.-31.12.2025 (pakkauksia)]],Lääkkeet[[#This Row],[Alin saldo 
1.7.-31.12.2025 (pakkauksia)]])*Lääkkeet[[#This Row],[Kirjanpitoarvo / pakkaus 1.7.2025
(EUR  ALV 0 %)]]</f>
        <v>0</v>
      </c>
      <c r="W892" s="49" t="str" cm="1">
        <f t="array" ref="W892">IFERROR(_xlfn.IFS(Lääkkeet[[#This Row],[Sitoutunut pääoma 
1.1.-30.6.2025 (EUR)]]&gt;0,"Täytetyt",Lääkkeet[[#This Row],[Sitoutunut pääoma 
1.7.-31.12.2025 (EUR)]]&gt;0,"Täytetyt"),"")</f>
        <v/>
      </c>
      <c r="X892" s="49"/>
      <c r="Y892" s="5">
        <f>Hakulomake!$B$29</f>
        <v>0</v>
      </c>
    </row>
    <row r="893" spans="1:25" x14ac:dyDescent="0.25">
      <c r="A893" s="6" t="s">
        <v>59</v>
      </c>
      <c r="B893" s="5">
        <f>Hakulomake!$B$17</f>
        <v>0</v>
      </c>
      <c r="C893" s="61">
        <v>7</v>
      </c>
      <c r="D893" s="5" t="s">
        <v>1639</v>
      </c>
      <c r="E893" s="60" t="s">
        <v>1640</v>
      </c>
      <c r="F893" s="5" t="s">
        <v>1641</v>
      </c>
      <c r="G893" s="5" t="s">
        <v>1642</v>
      </c>
      <c r="H893" s="5" t="s">
        <v>1643</v>
      </c>
      <c r="I893" s="5" t="s">
        <v>1041</v>
      </c>
      <c r="J893" s="61" t="s">
        <v>1042</v>
      </c>
      <c r="N893" s="13"/>
      <c r="O893" s="39">
        <f>MIN(Lääkkeet[[#This Row],[Velvoite 1.1.2025 (pakkauksia)]],Lääkkeet[[#This Row],[Suurimman alitusluvan mukainen velvoite 
1.1.-30.6.2025 (pakkauksia)]],Lääkkeet[[#This Row],[Alin saldo 
1.1.-30.6.2025 (pakkauksia)]])*Lääkkeet[[#This Row],[Kirjanpitoarvo / pakkaus 1.1.2025
(EUR  ALV 0 %)]]</f>
        <v>0</v>
      </c>
      <c r="P893" s="15"/>
      <c r="Q893" s="12"/>
      <c r="R893" s="12"/>
      <c r="S893" s="12"/>
      <c r="T893" s="13"/>
      <c r="U893" s="39">
        <f>MIN(Lääkkeet[[#This Row],[Velvoite 1.7.2025 (pakkauksia)]],Lääkkeet[[#This Row],[Suurimman alitusluvan mukainen velvoite
1.7.-31.12.2025 (pakkauksia)]],Lääkkeet[[#This Row],[Alin saldo 
1.7.-31.12.2025 (pakkauksia)]])*Lääkkeet[[#This Row],[Kirjanpitoarvo / pakkaus 1.7.2025
(EUR  ALV 0 %)]]</f>
        <v>0</v>
      </c>
      <c r="W893" s="49" t="str" cm="1">
        <f t="array" ref="W893">IFERROR(_xlfn.IFS(Lääkkeet[[#This Row],[Sitoutunut pääoma 
1.1.-30.6.2025 (EUR)]]&gt;0,"Täytetyt",Lääkkeet[[#This Row],[Sitoutunut pääoma 
1.7.-31.12.2025 (EUR)]]&gt;0,"Täytetyt"),"")</f>
        <v/>
      </c>
      <c r="X893" s="49"/>
      <c r="Y893" s="5">
        <f>Hakulomake!$B$29</f>
        <v>0</v>
      </c>
    </row>
    <row r="894" spans="1:25" x14ac:dyDescent="0.25">
      <c r="A894" s="6" t="s">
        <v>59</v>
      </c>
      <c r="B894" s="5">
        <f>Hakulomake!$B$17</f>
        <v>0</v>
      </c>
      <c r="C894" s="61">
        <v>7</v>
      </c>
      <c r="D894" s="5" t="s">
        <v>1639</v>
      </c>
      <c r="E894" s="60" t="s">
        <v>1644</v>
      </c>
      <c r="F894" s="5" t="s">
        <v>1641</v>
      </c>
      <c r="G894" s="5" t="s">
        <v>1645</v>
      </c>
      <c r="H894" s="5" t="s">
        <v>1646</v>
      </c>
      <c r="I894" s="5" t="s">
        <v>1647</v>
      </c>
      <c r="J894" s="61" t="s">
        <v>1042</v>
      </c>
      <c r="N894" s="13"/>
      <c r="O894" s="39">
        <f>MIN(Lääkkeet[[#This Row],[Velvoite 1.1.2025 (pakkauksia)]],Lääkkeet[[#This Row],[Suurimman alitusluvan mukainen velvoite 
1.1.-30.6.2025 (pakkauksia)]],Lääkkeet[[#This Row],[Alin saldo 
1.1.-30.6.2025 (pakkauksia)]])*Lääkkeet[[#This Row],[Kirjanpitoarvo / pakkaus 1.1.2025
(EUR  ALV 0 %)]]</f>
        <v>0</v>
      </c>
      <c r="P894" s="15"/>
      <c r="Q894" s="12"/>
      <c r="R894" s="12"/>
      <c r="S894" s="12"/>
      <c r="T894" s="13"/>
      <c r="U894" s="39">
        <f>MIN(Lääkkeet[[#This Row],[Velvoite 1.7.2025 (pakkauksia)]],Lääkkeet[[#This Row],[Suurimman alitusluvan mukainen velvoite
1.7.-31.12.2025 (pakkauksia)]],Lääkkeet[[#This Row],[Alin saldo 
1.7.-31.12.2025 (pakkauksia)]])*Lääkkeet[[#This Row],[Kirjanpitoarvo / pakkaus 1.7.2025
(EUR  ALV 0 %)]]</f>
        <v>0</v>
      </c>
      <c r="W894" s="49" t="str" cm="1">
        <f t="array" ref="W894">IFERROR(_xlfn.IFS(Lääkkeet[[#This Row],[Sitoutunut pääoma 
1.1.-30.6.2025 (EUR)]]&gt;0,"Täytetyt",Lääkkeet[[#This Row],[Sitoutunut pääoma 
1.7.-31.12.2025 (EUR)]]&gt;0,"Täytetyt"),"")</f>
        <v/>
      </c>
      <c r="X894" s="49"/>
      <c r="Y894" s="5">
        <f>Hakulomake!$B$29</f>
        <v>0</v>
      </c>
    </row>
    <row r="895" spans="1:25" x14ac:dyDescent="0.25">
      <c r="A895" s="6" t="s">
        <v>59</v>
      </c>
      <c r="B895" s="5">
        <f>Hakulomake!$B$17</f>
        <v>0</v>
      </c>
      <c r="C895" s="61">
        <v>7</v>
      </c>
      <c r="D895" s="5" t="s">
        <v>1624</v>
      </c>
      <c r="E895" s="60" t="s">
        <v>1648</v>
      </c>
      <c r="F895" s="5" t="s">
        <v>1626</v>
      </c>
      <c r="G895" s="5" t="s">
        <v>1627</v>
      </c>
      <c r="H895" s="5" t="s">
        <v>111</v>
      </c>
      <c r="I895" s="5" t="s">
        <v>197</v>
      </c>
      <c r="J895" s="61" t="s">
        <v>112</v>
      </c>
      <c r="N895" s="13"/>
      <c r="O895" s="39">
        <f>MIN(Lääkkeet[[#This Row],[Velvoite 1.1.2025 (pakkauksia)]],Lääkkeet[[#This Row],[Suurimman alitusluvan mukainen velvoite 
1.1.-30.6.2025 (pakkauksia)]],Lääkkeet[[#This Row],[Alin saldo 
1.1.-30.6.2025 (pakkauksia)]])*Lääkkeet[[#This Row],[Kirjanpitoarvo / pakkaus 1.1.2025
(EUR  ALV 0 %)]]</f>
        <v>0</v>
      </c>
      <c r="P895" s="15"/>
      <c r="Q895" s="12"/>
      <c r="R895" s="12"/>
      <c r="S895" s="12"/>
      <c r="T895" s="13"/>
      <c r="U895" s="39">
        <f>MIN(Lääkkeet[[#This Row],[Velvoite 1.7.2025 (pakkauksia)]],Lääkkeet[[#This Row],[Suurimman alitusluvan mukainen velvoite
1.7.-31.12.2025 (pakkauksia)]],Lääkkeet[[#This Row],[Alin saldo 
1.7.-31.12.2025 (pakkauksia)]])*Lääkkeet[[#This Row],[Kirjanpitoarvo / pakkaus 1.7.2025
(EUR  ALV 0 %)]]</f>
        <v>0</v>
      </c>
      <c r="W895" s="49" t="str" cm="1">
        <f t="array" ref="W895">IFERROR(_xlfn.IFS(Lääkkeet[[#This Row],[Sitoutunut pääoma 
1.1.-30.6.2025 (EUR)]]&gt;0,"Täytetyt",Lääkkeet[[#This Row],[Sitoutunut pääoma 
1.7.-31.12.2025 (EUR)]]&gt;0,"Täytetyt"),"")</f>
        <v/>
      </c>
      <c r="X895" s="49"/>
      <c r="Y895" s="5">
        <f>Hakulomake!$B$29</f>
        <v>0</v>
      </c>
    </row>
    <row r="896" spans="1:25" x14ac:dyDescent="0.25">
      <c r="A896" s="6" t="s">
        <v>59</v>
      </c>
      <c r="B896" s="5">
        <f>Hakulomake!$B$17</f>
        <v>0</v>
      </c>
      <c r="C896" s="61">
        <v>7</v>
      </c>
      <c r="D896" s="5" t="s">
        <v>1624</v>
      </c>
      <c r="E896" s="60" t="s">
        <v>1649</v>
      </c>
      <c r="F896" s="5" t="s">
        <v>1626</v>
      </c>
      <c r="G896" s="5" t="s">
        <v>1627</v>
      </c>
      <c r="H896" s="5" t="s">
        <v>111</v>
      </c>
      <c r="I896" s="5" t="s">
        <v>197</v>
      </c>
      <c r="J896" s="61" t="s">
        <v>72</v>
      </c>
      <c r="N896" s="13"/>
      <c r="O896" s="39">
        <f>MIN(Lääkkeet[[#This Row],[Velvoite 1.1.2025 (pakkauksia)]],Lääkkeet[[#This Row],[Suurimman alitusluvan mukainen velvoite 
1.1.-30.6.2025 (pakkauksia)]],Lääkkeet[[#This Row],[Alin saldo 
1.1.-30.6.2025 (pakkauksia)]])*Lääkkeet[[#This Row],[Kirjanpitoarvo / pakkaus 1.1.2025
(EUR  ALV 0 %)]]</f>
        <v>0</v>
      </c>
      <c r="P896" s="15"/>
      <c r="Q896" s="12"/>
      <c r="R896" s="12"/>
      <c r="S896" s="12"/>
      <c r="T896" s="13"/>
      <c r="U896" s="39">
        <f>MIN(Lääkkeet[[#This Row],[Velvoite 1.7.2025 (pakkauksia)]],Lääkkeet[[#This Row],[Suurimman alitusluvan mukainen velvoite
1.7.-31.12.2025 (pakkauksia)]],Lääkkeet[[#This Row],[Alin saldo 
1.7.-31.12.2025 (pakkauksia)]])*Lääkkeet[[#This Row],[Kirjanpitoarvo / pakkaus 1.7.2025
(EUR  ALV 0 %)]]</f>
        <v>0</v>
      </c>
      <c r="W896" s="49" t="str" cm="1">
        <f t="array" ref="W896">IFERROR(_xlfn.IFS(Lääkkeet[[#This Row],[Sitoutunut pääoma 
1.1.-30.6.2025 (EUR)]]&gt;0,"Täytetyt",Lääkkeet[[#This Row],[Sitoutunut pääoma 
1.7.-31.12.2025 (EUR)]]&gt;0,"Täytetyt"),"")</f>
        <v/>
      </c>
      <c r="X896" s="49"/>
      <c r="Y896" s="5">
        <f>Hakulomake!$B$29</f>
        <v>0</v>
      </c>
    </row>
    <row r="897" spans="1:25" x14ac:dyDescent="0.25">
      <c r="A897" s="6" t="s">
        <v>59</v>
      </c>
      <c r="B897" s="5">
        <f>Hakulomake!$B$17</f>
        <v>0</v>
      </c>
      <c r="C897" s="61">
        <v>7</v>
      </c>
      <c r="D897" s="5" t="s">
        <v>1624</v>
      </c>
      <c r="E897" s="60" t="s">
        <v>1650</v>
      </c>
      <c r="F897" s="5" t="s">
        <v>1626</v>
      </c>
      <c r="G897" s="5" t="s">
        <v>1627</v>
      </c>
      <c r="H897" s="5" t="s">
        <v>111</v>
      </c>
      <c r="I897" s="5" t="s">
        <v>197</v>
      </c>
      <c r="J897" s="61" t="s">
        <v>1286</v>
      </c>
      <c r="N897" s="13"/>
      <c r="O897" s="39">
        <f>MIN(Lääkkeet[[#This Row],[Velvoite 1.1.2025 (pakkauksia)]],Lääkkeet[[#This Row],[Suurimman alitusluvan mukainen velvoite 
1.1.-30.6.2025 (pakkauksia)]],Lääkkeet[[#This Row],[Alin saldo 
1.1.-30.6.2025 (pakkauksia)]])*Lääkkeet[[#This Row],[Kirjanpitoarvo / pakkaus 1.1.2025
(EUR  ALV 0 %)]]</f>
        <v>0</v>
      </c>
      <c r="P897" s="15"/>
      <c r="Q897" s="12"/>
      <c r="R897" s="12"/>
      <c r="S897" s="12"/>
      <c r="T897" s="13"/>
      <c r="U897" s="39">
        <f>MIN(Lääkkeet[[#This Row],[Velvoite 1.7.2025 (pakkauksia)]],Lääkkeet[[#This Row],[Suurimman alitusluvan mukainen velvoite
1.7.-31.12.2025 (pakkauksia)]],Lääkkeet[[#This Row],[Alin saldo 
1.7.-31.12.2025 (pakkauksia)]])*Lääkkeet[[#This Row],[Kirjanpitoarvo / pakkaus 1.7.2025
(EUR  ALV 0 %)]]</f>
        <v>0</v>
      </c>
      <c r="W897" s="49" t="str" cm="1">
        <f t="array" ref="W897">IFERROR(_xlfn.IFS(Lääkkeet[[#This Row],[Sitoutunut pääoma 
1.1.-30.6.2025 (EUR)]]&gt;0,"Täytetyt",Lääkkeet[[#This Row],[Sitoutunut pääoma 
1.7.-31.12.2025 (EUR)]]&gt;0,"Täytetyt"),"")</f>
        <v/>
      </c>
      <c r="X897" s="49"/>
      <c r="Y897" s="5">
        <f>Hakulomake!$B$29</f>
        <v>0</v>
      </c>
    </row>
    <row r="898" spans="1:25" x14ac:dyDescent="0.25">
      <c r="A898" s="6" t="s">
        <v>59</v>
      </c>
      <c r="B898" s="5">
        <f>Hakulomake!$B$17</f>
        <v>0</v>
      </c>
      <c r="C898" s="61">
        <v>7</v>
      </c>
      <c r="D898" s="5" t="s">
        <v>1651</v>
      </c>
      <c r="E898" s="60" t="s">
        <v>1652</v>
      </c>
      <c r="F898" s="5" t="s">
        <v>1653</v>
      </c>
      <c r="G898" s="5" t="s">
        <v>1654</v>
      </c>
      <c r="H898" s="5" t="s">
        <v>120</v>
      </c>
      <c r="I898" s="5" t="s">
        <v>133</v>
      </c>
      <c r="J898" s="61">
        <v>150</v>
      </c>
      <c r="N898" s="13"/>
      <c r="O898" s="39">
        <f>MIN(Lääkkeet[[#This Row],[Velvoite 1.1.2025 (pakkauksia)]],Lääkkeet[[#This Row],[Suurimman alitusluvan mukainen velvoite 
1.1.-30.6.2025 (pakkauksia)]],Lääkkeet[[#This Row],[Alin saldo 
1.1.-30.6.2025 (pakkauksia)]])*Lääkkeet[[#This Row],[Kirjanpitoarvo / pakkaus 1.1.2025
(EUR  ALV 0 %)]]</f>
        <v>0</v>
      </c>
      <c r="P898" s="15"/>
      <c r="Q898" s="12"/>
      <c r="R898" s="12"/>
      <c r="S898" s="12"/>
      <c r="T898" s="13"/>
      <c r="U898" s="39">
        <f>MIN(Lääkkeet[[#This Row],[Velvoite 1.7.2025 (pakkauksia)]],Lääkkeet[[#This Row],[Suurimman alitusluvan mukainen velvoite
1.7.-31.12.2025 (pakkauksia)]],Lääkkeet[[#This Row],[Alin saldo 
1.7.-31.12.2025 (pakkauksia)]])*Lääkkeet[[#This Row],[Kirjanpitoarvo / pakkaus 1.7.2025
(EUR  ALV 0 %)]]</f>
        <v>0</v>
      </c>
      <c r="W898" s="49" t="str" cm="1">
        <f t="array" ref="W898">IFERROR(_xlfn.IFS(Lääkkeet[[#This Row],[Sitoutunut pääoma 
1.1.-30.6.2025 (EUR)]]&gt;0,"Täytetyt",Lääkkeet[[#This Row],[Sitoutunut pääoma 
1.7.-31.12.2025 (EUR)]]&gt;0,"Täytetyt"),"")</f>
        <v/>
      </c>
      <c r="X898" s="49"/>
      <c r="Y898" s="5">
        <f>Hakulomake!$B$29</f>
        <v>0</v>
      </c>
    </row>
    <row r="899" spans="1:25" x14ac:dyDescent="0.25">
      <c r="A899" s="6" t="s">
        <v>59</v>
      </c>
      <c r="B899" s="5">
        <f>Hakulomake!$B$17</f>
        <v>0</v>
      </c>
      <c r="C899" s="61">
        <v>7</v>
      </c>
      <c r="D899" s="5" t="s">
        <v>1624</v>
      </c>
      <c r="E899" s="60" t="s">
        <v>1655</v>
      </c>
      <c r="F899" s="5" t="s">
        <v>1626</v>
      </c>
      <c r="G899" s="5" t="s">
        <v>1629</v>
      </c>
      <c r="H899" s="5" t="s">
        <v>111</v>
      </c>
      <c r="I899" s="5" t="s">
        <v>197</v>
      </c>
      <c r="J899" s="61" t="s">
        <v>1274</v>
      </c>
      <c r="N899" s="13"/>
      <c r="O899" s="39">
        <f>MIN(Lääkkeet[[#This Row],[Velvoite 1.1.2025 (pakkauksia)]],Lääkkeet[[#This Row],[Suurimman alitusluvan mukainen velvoite 
1.1.-30.6.2025 (pakkauksia)]],Lääkkeet[[#This Row],[Alin saldo 
1.1.-30.6.2025 (pakkauksia)]])*Lääkkeet[[#This Row],[Kirjanpitoarvo / pakkaus 1.1.2025
(EUR  ALV 0 %)]]</f>
        <v>0</v>
      </c>
      <c r="P899" s="15"/>
      <c r="Q899" s="12"/>
      <c r="R899" s="12"/>
      <c r="S899" s="12"/>
      <c r="T899" s="13"/>
      <c r="U899" s="39">
        <f>MIN(Lääkkeet[[#This Row],[Velvoite 1.7.2025 (pakkauksia)]],Lääkkeet[[#This Row],[Suurimman alitusluvan mukainen velvoite
1.7.-31.12.2025 (pakkauksia)]],Lääkkeet[[#This Row],[Alin saldo 
1.7.-31.12.2025 (pakkauksia)]])*Lääkkeet[[#This Row],[Kirjanpitoarvo / pakkaus 1.7.2025
(EUR  ALV 0 %)]]</f>
        <v>0</v>
      </c>
      <c r="W899" s="49" t="str" cm="1">
        <f t="array" ref="W899">IFERROR(_xlfn.IFS(Lääkkeet[[#This Row],[Sitoutunut pääoma 
1.1.-30.6.2025 (EUR)]]&gt;0,"Täytetyt",Lääkkeet[[#This Row],[Sitoutunut pääoma 
1.7.-31.12.2025 (EUR)]]&gt;0,"Täytetyt"),"")</f>
        <v/>
      </c>
      <c r="X899" s="49"/>
      <c r="Y899" s="5">
        <f>Hakulomake!$B$29</f>
        <v>0</v>
      </c>
    </row>
    <row r="900" spans="1:25" x14ac:dyDescent="0.25">
      <c r="A900" s="6" t="s">
        <v>59</v>
      </c>
      <c r="B900" s="5">
        <f>Hakulomake!$B$17</f>
        <v>0</v>
      </c>
      <c r="C900" s="61">
        <v>7</v>
      </c>
      <c r="D900" s="5" t="s">
        <v>1624</v>
      </c>
      <c r="E900" s="60" t="s">
        <v>1656</v>
      </c>
      <c r="F900" s="5" t="s">
        <v>1626</v>
      </c>
      <c r="G900" s="5" t="s">
        <v>1629</v>
      </c>
      <c r="H900" s="5" t="s">
        <v>111</v>
      </c>
      <c r="I900" s="5" t="s">
        <v>197</v>
      </c>
      <c r="J900" s="61" t="s">
        <v>112</v>
      </c>
      <c r="N900" s="13"/>
      <c r="O900" s="39">
        <f>MIN(Lääkkeet[[#This Row],[Velvoite 1.1.2025 (pakkauksia)]],Lääkkeet[[#This Row],[Suurimman alitusluvan mukainen velvoite 
1.1.-30.6.2025 (pakkauksia)]],Lääkkeet[[#This Row],[Alin saldo 
1.1.-30.6.2025 (pakkauksia)]])*Lääkkeet[[#This Row],[Kirjanpitoarvo / pakkaus 1.1.2025
(EUR  ALV 0 %)]]</f>
        <v>0</v>
      </c>
      <c r="P900" s="15"/>
      <c r="Q900" s="12"/>
      <c r="R900" s="12"/>
      <c r="S900" s="12"/>
      <c r="T900" s="13"/>
      <c r="U900" s="39">
        <f>MIN(Lääkkeet[[#This Row],[Velvoite 1.7.2025 (pakkauksia)]],Lääkkeet[[#This Row],[Suurimman alitusluvan mukainen velvoite
1.7.-31.12.2025 (pakkauksia)]],Lääkkeet[[#This Row],[Alin saldo 
1.7.-31.12.2025 (pakkauksia)]])*Lääkkeet[[#This Row],[Kirjanpitoarvo / pakkaus 1.7.2025
(EUR  ALV 0 %)]]</f>
        <v>0</v>
      </c>
      <c r="W900" s="49" t="str" cm="1">
        <f t="array" ref="W900">IFERROR(_xlfn.IFS(Lääkkeet[[#This Row],[Sitoutunut pääoma 
1.1.-30.6.2025 (EUR)]]&gt;0,"Täytetyt",Lääkkeet[[#This Row],[Sitoutunut pääoma 
1.7.-31.12.2025 (EUR)]]&gt;0,"Täytetyt"),"")</f>
        <v/>
      </c>
      <c r="X900" s="49"/>
      <c r="Y900" s="5">
        <f>Hakulomake!$B$29</f>
        <v>0</v>
      </c>
    </row>
    <row r="901" spans="1:25" x14ac:dyDescent="0.25">
      <c r="A901" s="6" t="s">
        <v>59</v>
      </c>
      <c r="B901" s="5">
        <f>Hakulomake!$B$17</f>
        <v>0</v>
      </c>
      <c r="C901" s="61">
        <v>7</v>
      </c>
      <c r="D901" s="5" t="s">
        <v>1624</v>
      </c>
      <c r="E901" s="60" t="s">
        <v>1657</v>
      </c>
      <c r="F901" s="5" t="s">
        <v>1626</v>
      </c>
      <c r="G901" s="5" t="s">
        <v>1629</v>
      </c>
      <c r="H901" s="5" t="s">
        <v>111</v>
      </c>
      <c r="I901" s="5" t="s">
        <v>197</v>
      </c>
      <c r="J901" s="61" t="s">
        <v>72</v>
      </c>
      <c r="N901" s="13"/>
      <c r="O901" s="39">
        <f>MIN(Lääkkeet[[#This Row],[Velvoite 1.1.2025 (pakkauksia)]],Lääkkeet[[#This Row],[Suurimman alitusluvan mukainen velvoite 
1.1.-30.6.2025 (pakkauksia)]],Lääkkeet[[#This Row],[Alin saldo 
1.1.-30.6.2025 (pakkauksia)]])*Lääkkeet[[#This Row],[Kirjanpitoarvo / pakkaus 1.1.2025
(EUR  ALV 0 %)]]</f>
        <v>0</v>
      </c>
      <c r="P901" s="15"/>
      <c r="Q901" s="12"/>
      <c r="R901" s="12"/>
      <c r="S901" s="12"/>
      <c r="T901" s="13"/>
      <c r="U901" s="39">
        <f>MIN(Lääkkeet[[#This Row],[Velvoite 1.7.2025 (pakkauksia)]],Lääkkeet[[#This Row],[Suurimman alitusluvan mukainen velvoite
1.7.-31.12.2025 (pakkauksia)]],Lääkkeet[[#This Row],[Alin saldo 
1.7.-31.12.2025 (pakkauksia)]])*Lääkkeet[[#This Row],[Kirjanpitoarvo / pakkaus 1.7.2025
(EUR  ALV 0 %)]]</f>
        <v>0</v>
      </c>
      <c r="W901" s="49" t="str" cm="1">
        <f t="array" ref="W901">IFERROR(_xlfn.IFS(Lääkkeet[[#This Row],[Sitoutunut pääoma 
1.1.-30.6.2025 (EUR)]]&gt;0,"Täytetyt",Lääkkeet[[#This Row],[Sitoutunut pääoma 
1.7.-31.12.2025 (EUR)]]&gt;0,"Täytetyt"),"")</f>
        <v/>
      </c>
      <c r="X901" s="49"/>
      <c r="Y901" s="5">
        <f>Hakulomake!$B$29</f>
        <v>0</v>
      </c>
    </row>
    <row r="902" spans="1:25" x14ac:dyDescent="0.25">
      <c r="A902" s="6" t="s">
        <v>59</v>
      </c>
      <c r="B902" s="5">
        <f>Hakulomake!$B$17</f>
        <v>0</v>
      </c>
      <c r="C902" s="61">
        <v>7</v>
      </c>
      <c r="D902" s="5" t="s">
        <v>1624</v>
      </c>
      <c r="E902" s="60" t="s">
        <v>1658</v>
      </c>
      <c r="F902" s="5" t="s">
        <v>1626</v>
      </c>
      <c r="G902" s="5" t="s">
        <v>1629</v>
      </c>
      <c r="H902" s="5" t="s">
        <v>111</v>
      </c>
      <c r="I902" s="5" t="s">
        <v>197</v>
      </c>
      <c r="J902" s="61" t="s">
        <v>1286</v>
      </c>
      <c r="N902" s="13"/>
      <c r="O902" s="39">
        <f>MIN(Lääkkeet[[#This Row],[Velvoite 1.1.2025 (pakkauksia)]],Lääkkeet[[#This Row],[Suurimman alitusluvan mukainen velvoite 
1.1.-30.6.2025 (pakkauksia)]],Lääkkeet[[#This Row],[Alin saldo 
1.1.-30.6.2025 (pakkauksia)]])*Lääkkeet[[#This Row],[Kirjanpitoarvo / pakkaus 1.1.2025
(EUR  ALV 0 %)]]</f>
        <v>0</v>
      </c>
      <c r="P902" s="15"/>
      <c r="Q902" s="12"/>
      <c r="R902" s="12"/>
      <c r="S902" s="12"/>
      <c r="T902" s="13"/>
      <c r="U902" s="39">
        <f>MIN(Lääkkeet[[#This Row],[Velvoite 1.7.2025 (pakkauksia)]],Lääkkeet[[#This Row],[Suurimman alitusluvan mukainen velvoite
1.7.-31.12.2025 (pakkauksia)]],Lääkkeet[[#This Row],[Alin saldo 
1.7.-31.12.2025 (pakkauksia)]])*Lääkkeet[[#This Row],[Kirjanpitoarvo / pakkaus 1.7.2025
(EUR  ALV 0 %)]]</f>
        <v>0</v>
      </c>
      <c r="W902" s="49" t="str" cm="1">
        <f t="array" ref="W902">IFERROR(_xlfn.IFS(Lääkkeet[[#This Row],[Sitoutunut pääoma 
1.1.-30.6.2025 (EUR)]]&gt;0,"Täytetyt",Lääkkeet[[#This Row],[Sitoutunut pääoma 
1.7.-31.12.2025 (EUR)]]&gt;0,"Täytetyt"),"")</f>
        <v/>
      </c>
      <c r="X902" s="49"/>
      <c r="Y902" s="5">
        <f>Hakulomake!$B$29</f>
        <v>0</v>
      </c>
    </row>
    <row r="903" spans="1:25" x14ac:dyDescent="0.25">
      <c r="A903" s="6" t="s">
        <v>59</v>
      </c>
      <c r="B903" s="5">
        <f>Hakulomake!$B$17</f>
        <v>0</v>
      </c>
      <c r="C903" s="61">
        <v>7</v>
      </c>
      <c r="D903" s="5" t="s">
        <v>1624</v>
      </c>
      <c r="E903" s="60" t="s">
        <v>1659</v>
      </c>
      <c r="F903" s="5" t="s">
        <v>1626</v>
      </c>
      <c r="G903" s="5" t="s">
        <v>1660</v>
      </c>
      <c r="H903" s="5" t="s">
        <v>111</v>
      </c>
      <c r="I903" s="5" t="s">
        <v>197</v>
      </c>
      <c r="J903" s="61" t="s">
        <v>1286</v>
      </c>
      <c r="N903" s="13"/>
      <c r="O903" s="39">
        <f>MIN(Lääkkeet[[#This Row],[Velvoite 1.1.2025 (pakkauksia)]],Lääkkeet[[#This Row],[Suurimman alitusluvan mukainen velvoite 
1.1.-30.6.2025 (pakkauksia)]],Lääkkeet[[#This Row],[Alin saldo 
1.1.-30.6.2025 (pakkauksia)]])*Lääkkeet[[#This Row],[Kirjanpitoarvo / pakkaus 1.1.2025
(EUR  ALV 0 %)]]</f>
        <v>0</v>
      </c>
      <c r="P903" s="15"/>
      <c r="Q903" s="12"/>
      <c r="R903" s="12"/>
      <c r="S903" s="12"/>
      <c r="T903" s="13"/>
      <c r="U903" s="39">
        <f>MIN(Lääkkeet[[#This Row],[Velvoite 1.7.2025 (pakkauksia)]],Lääkkeet[[#This Row],[Suurimman alitusluvan mukainen velvoite
1.7.-31.12.2025 (pakkauksia)]],Lääkkeet[[#This Row],[Alin saldo 
1.7.-31.12.2025 (pakkauksia)]])*Lääkkeet[[#This Row],[Kirjanpitoarvo / pakkaus 1.7.2025
(EUR  ALV 0 %)]]</f>
        <v>0</v>
      </c>
      <c r="W903" s="49" t="str" cm="1">
        <f t="array" ref="W903">IFERROR(_xlfn.IFS(Lääkkeet[[#This Row],[Sitoutunut pääoma 
1.1.-30.6.2025 (EUR)]]&gt;0,"Täytetyt",Lääkkeet[[#This Row],[Sitoutunut pääoma 
1.7.-31.12.2025 (EUR)]]&gt;0,"Täytetyt"),"")</f>
        <v/>
      </c>
      <c r="X903" s="49"/>
      <c r="Y903" s="5">
        <f>Hakulomake!$B$29</f>
        <v>0</v>
      </c>
    </row>
    <row r="904" spans="1:25" x14ac:dyDescent="0.25">
      <c r="A904" s="6" t="s">
        <v>59</v>
      </c>
      <c r="B904" s="5">
        <f>Hakulomake!$B$17</f>
        <v>0</v>
      </c>
      <c r="C904" s="61">
        <v>7</v>
      </c>
      <c r="D904" s="5" t="s">
        <v>1624</v>
      </c>
      <c r="E904" s="60" t="s">
        <v>1661</v>
      </c>
      <c r="F904" s="5" t="s">
        <v>1626</v>
      </c>
      <c r="G904" s="5" t="s">
        <v>1638</v>
      </c>
      <c r="H904" s="5" t="s">
        <v>111</v>
      </c>
      <c r="I904" s="5" t="s">
        <v>197</v>
      </c>
      <c r="J904" s="61" t="s">
        <v>112</v>
      </c>
      <c r="N904" s="13"/>
      <c r="O904" s="39">
        <f>MIN(Lääkkeet[[#This Row],[Velvoite 1.1.2025 (pakkauksia)]],Lääkkeet[[#This Row],[Suurimman alitusluvan mukainen velvoite 
1.1.-30.6.2025 (pakkauksia)]],Lääkkeet[[#This Row],[Alin saldo 
1.1.-30.6.2025 (pakkauksia)]])*Lääkkeet[[#This Row],[Kirjanpitoarvo / pakkaus 1.1.2025
(EUR  ALV 0 %)]]</f>
        <v>0</v>
      </c>
      <c r="P904" s="15"/>
      <c r="Q904" s="12"/>
      <c r="R904" s="12"/>
      <c r="S904" s="12"/>
      <c r="T904" s="13"/>
      <c r="U904" s="39">
        <f>MIN(Lääkkeet[[#This Row],[Velvoite 1.7.2025 (pakkauksia)]],Lääkkeet[[#This Row],[Suurimman alitusluvan mukainen velvoite
1.7.-31.12.2025 (pakkauksia)]],Lääkkeet[[#This Row],[Alin saldo 
1.7.-31.12.2025 (pakkauksia)]])*Lääkkeet[[#This Row],[Kirjanpitoarvo / pakkaus 1.7.2025
(EUR  ALV 0 %)]]</f>
        <v>0</v>
      </c>
      <c r="W904" s="49" t="str" cm="1">
        <f t="array" ref="W904">IFERROR(_xlfn.IFS(Lääkkeet[[#This Row],[Sitoutunut pääoma 
1.1.-30.6.2025 (EUR)]]&gt;0,"Täytetyt",Lääkkeet[[#This Row],[Sitoutunut pääoma 
1.7.-31.12.2025 (EUR)]]&gt;0,"Täytetyt"),"")</f>
        <v/>
      </c>
      <c r="X904" s="49"/>
      <c r="Y904" s="5">
        <f>Hakulomake!$B$29</f>
        <v>0</v>
      </c>
    </row>
    <row r="905" spans="1:25" x14ac:dyDescent="0.25">
      <c r="A905" s="6" t="s">
        <v>59</v>
      </c>
      <c r="B905" s="5">
        <f>Hakulomake!$B$17</f>
        <v>0</v>
      </c>
      <c r="C905" s="61">
        <v>7</v>
      </c>
      <c r="D905" s="5" t="s">
        <v>1662</v>
      </c>
      <c r="E905" s="60" t="s">
        <v>1663</v>
      </c>
      <c r="F905" s="5" t="s">
        <v>1664</v>
      </c>
      <c r="G905" s="5" t="s">
        <v>1665</v>
      </c>
      <c r="I905" s="5" t="s">
        <v>1666</v>
      </c>
      <c r="J905" s="61" t="s">
        <v>1667</v>
      </c>
      <c r="N905" s="13"/>
      <c r="O905" s="39">
        <f>MIN(Lääkkeet[[#This Row],[Velvoite 1.1.2025 (pakkauksia)]],Lääkkeet[[#This Row],[Suurimman alitusluvan mukainen velvoite 
1.1.-30.6.2025 (pakkauksia)]],Lääkkeet[[#This Row],[Alin saldo 
1.1.-30.6.2025 (pakkauksia)]])*Lääkkeet[[#This Row],[Kirjanpitoarvo / pakkaus 1.1.2025
(EUR  ALV 0 %)]]</f>
        <v>0</v>
      </c>
      <c r="P905" s="15"/>
      <c r="Q905" s="12"/>
      <c r="R905" s="12"/>
      <c r="S905" s="12"/>
      <c r="T905" s="13"/>
      <c r="U905" s="39">
        <f>MIN(Lääkkeet[[#This Row],[Velvoite 1.7.2025 (pakkauksia)]],Lääkkeet[[#This Row],[Suurimman alitusluvan mukainen velvoite
1.7.-31.12.2025 (pakkauksia)]],Lääkkeet[[#This Row],[Alin saldo 
1.7.-31.12.2025 (pakkauksia)]])*Lääkkeet[[#This Row],[Kirjanpitoarvo / pakkaus 1.7.2025
(EUR  ALV 0 %)]]</f>
        <v>0</v>
      </c>
      <c r="W905" s="49" t="str" cm="1">
        <f t="array" ref="W905">IFERROR(_xlfn.IFS(Lääkkeet[[#This Row],[Sitoutunut pääoma 
1.1.-30.6.2025 (EUR)]]&gt;0,"Täytetyt",Lääkkeet[[#This Row],[Sitoutunut pääoma 
1.7.-31.12.2025 (EUR)]]&gt;0,"Täytetyt"),"")</f>
        <v/>
      </c>
      <c r="X905" s="49"/>
      <c r="Y905" s="5">
        <f>Hakulomake!$B$29</f>
        <v>0</v>
      </c>
    </row>
    <row r="906" spans="1:25" x14ac:dyDescent="0.25">
      <c r="A906" s="6" t="s">
        <v>59</v>
      </c>
      <c r="B906" s="5">
        <f>Hakulomake!$B$17</f>
        <v>0</v>
      </c>
      <c r="C906" s="61">
        <v>7</v>
      </c>
      <c r="D906" s="5" t="s">
        <v>1624</v>
      </c>
      <c r="E906" s="60" t="s">
        <v>1668</v>
      </c>
      <c r="F906" s="5" t="s">
        <v>1626</v>
      </c>
      <c r="G906" s="5" t="s">
        <v>1660</v>
      </c>
      <c r="H906" s="5" t="s">
        <v>111</v>
      </c>
      <c r="I906" s="5" t="s">
        <v>197</v>
      </c>
      <c r="J906" s="61" t="s">
        <v>72</v>
      </c>
      <c r="N906" s="13"/>
      <c r="O906" s="39">
        <f>MIN(Lääkkeet[[#This Row],[Velvoite 1.1.2025 (pakkauksia)]],Lääkkeet[[#This Row],[Suurimman alitusluvan mukainen velvoite 
1.1.-30.6.2025 (pakkauksia)]],Lääkkeet[[#This Row],[Alin saldo 
1.1.-30.6.2025 (pakkauksia)]])*Lääkkeet[[#This Row],[Kirjanpitoarvo / pakkaus 1.1.2025
(EUR  ALV 0 %)]]</f>
        <v>0</v>
      </c>
      <c r="P906" s="15"/>
      <c r="Q906" s="12"/>
      <c r="R906" s="12"/>
      <c r="S906" s="12"/>
      <c r="T906" s="13"/>
      <c r="U906" s="39">
        <f>MIN(Lääkkeet[[#This Row],[Velvoite 1.7.2025 (pakkauksia)]],Lääkkeet[[#This Row],[Suurimman alitusluvan mukainen velvoite
1.7.-31.12.2025 (pakkauksia)]],Lääkkeet[[#This Row],[Alin saldo 
1.7.-31.12.2025 (pakkauksia)]])*Lääkkeet[[#This Row],[Kirjanpitoarvo / pakkaus 1.7.2025
(EUR  ALV 0 %)]]</f>
        <v>0</v>
      </c>
      <c r="W906" s="49" t="str" cm="1">
        <f t="array" ref="W906">IFERROR(_xlfn.IFS(Lääkkeet[[#This Row],[Sitoutunut pääoma 
1.1.-30.6.2025 (EUR)]]&gt;0,"Täytetyt",Lääkkeet[[#This Row],[Sitoutunut pääoma 
1.7.-31.12.2025 (EUR)]]&gt;0,"Täytetyt"),"")</f>
        <v/>
      </c>
      <c r="X906" s="49"/>
      <c r="Y906" s="5">
        <f>Hakulomake!$B$29</f>
        <v>0</v>
      </c>
    </row>
    <row r="907" spans="1:25" x14ac:dyDescent="0.25">
      <c r="A907" s="6" t="s">
        <v>59</v>
      </c>
      <c r="B907" s="5">
        <f>Hakulomake!$B$17</f>
        <v>0</v>
      </c>
      <c r="C907" s="61">
        <v>7</v>
      </c>
      <c r="D907" s="5" t="s">
        <v>1624</v>
      </c>
      <c r="E907" s="60" t="s">
        <v>1669</v>
      </c>
      <c r="F907" s="5" t="s">
        <v>1626</v>
      </c>
      <c r="G907" s="5" t="s">
        <v>1660</v>
      </c>
      <c r="H907" s="5" t="s">
        <v>111</v>
      </c>
      <c r="I907" s="5" t="s">
        <v>197</v>
      </c>
      <c r="J907" s="61" t="s">
        <v>594</v>
      </c>
      <c r="N907" s="13"/>
      <c r="O907" s="39">
        <f>MIN(Lääkkeet[[#This Row],[Velvoite 1.1.2025 (pakkauksia)]],Lääkkeet[[#This Row],[Suurimman alitusluvan mukainen velvoite 
1.1.-30.6.2025 (pakkauksia)]],Lääkkeet[[#This Row],[Alin saldo 
1.1.-30.6.2025 (pakkauksia)]])*Lääkkeet[[#This Row],[Kirjanpitoarvo / pakkaus 1.1.2025
(EUR  ALV 0 %)]]</f>
        <v>0</v>
      </c>
      <c r="P907" s="15"/>
      <c r="Q907" s="12"/>
      <c r="R907" s="12"/>
      <c r="S907" s="12"/>
      <c r="T907" s="13"/>
      <c r="U907" s="39">
        <f>MIN(Lääkkeet[[#This Row],[Velvoite 1.7.2025 (pakkauksia)]],Lääkkeet[[#This Row],[Suurimman alitusluvan mukainen velvoite
1.7.-31.12.2025 (pakkauksia)]],Lääkkeet[[#This Row],[Alin saldo 
1.7.-31.12.2025 (pakkauksia)]])*Lääkkeet[[#This Row],[Kirjanpitoarvo / pakkaus 1.7.2025
(EUR  ALV 0 %)]]</f>
        <v>0</v>
      </c>
      <c r="W907" s="49" t="str" cm="1">
        <f t="array" ref="W907">IFERROR(_xlfn.IFS(Lääkkeet[[#This Row],[Sitoutunut pääoma 
1.1.-30.6.2025 (EUR)]]&gt;0,"Täytetyt",Lääkkeet[[#This Row],[Sitoutunut pääoma 
1.7.-31.12.2025 (EUR)]]&gt;0,"Täytetyt"),"")</f>
        <v/>
      </c>
      <c r="X907" s="49"/>
      <c r="Y907" s="5">
        <f>Hakulomake!$B$29</f>
        <v>0</v>
      </c>
    </row>
    <row r="908" spans="1:25" x14ac:dyDescent="0.25">
      <c r="A908" s="6" t="s">
        <v>59</v>
      </c>
      <c r="B908" s="5">
        <f>Hakulomake!$B$17</f>
        <v>0</v>
      </c>
      <c r="C908" s="61">
        <v>7</v>
      </c>
      <c r="D908" s="5" t="s">
        <v>1651</v>
      </c>
      <c r="E908" s="60" t="s">
        <v>1670</v>
      </c>
      <c r="F908" s="5" t="s">
        <v>1653</v>
      </c>
      <c r="G908" s="5" t="s">
        <v>1654</v>
      </c>
      <c r="H908" s="5" t="s">
        <v>120</v>
      </c>
      <c r="I908" s="5" t="s">
        <v>133</v>
      </c>
      <c r="J908" s="61">
        <v>50</v>
      </c>
      <c r="N908" s="13"/>
      <c r="O908" s="39">
        <f>MIN(Lääkkeet[[#This Row],[Velvoite 1.1.2025 (pakkauksia)]],Lääkkeet[[#This Row],[Suurimman alitusluvan mukainen velvoite 
1.1.-30.6.2025 (pakkauksia)]],Lääkkeet[[#This Row],[Alin saldo 
1.1.-30.6.2025 (pakkauksia)]])*Lääkkeet[[#This Row],[Kirjanpitoarvo / pakkaus 1.1.2025
(EUR  ALV 0 %)]]</f>
        <v>0</v>
      </c>
      <c r="P908" s="15"/>
      <c r="Q908" s="12"/>
      <c r="R908" s="12"/>
      <c r="S908" s="12"/>
      <c r="T908" s="13"/>
      <c r="U908" s="39">
        <f>MIN(Lääkkeet[[#This Row],[Velvoite 1.7.2025 (pakkauksia)]],Lääkkeet[[#This Row],[Suurimman alitusluvan mukainen velvoite
1.7.-31.12.2025 (pakkauksia)]],Lääkkeet[[#This Row],[Alin saldo 
1.7.-31.12.2025 (pakkauksia)]])*Lääkkeet[[#This Row],[Kirjanpitoarvo / pakkaus 1.7.2025
(EUR  ALV 0 %)]]</f>
        <v>0</v>
      </c>
      <c r="W908" s="49" t="str" cm="1">
        <f t="array" ref="W908">IFERROR(_xlfn.IFS(Lääkkeet[[#This Row],[Sitoutunut pääoma 
1.1.-30.6.2025 (EUR)]]&gt;0,"Täytetyt",Lääkkeet[[#This Row],[Sitoutunut pääoma 
1.7.-31.12.2025 (EUR)]]&gt;0,"Täytetyt"),"")</f>
        <v/>
      </c>
      <c r="X908" s="49"/>
      <c r="Y908" s="5">
        <f>Hakulomake!$B$29</f>
        <v>0</v>
      </c>
    </row>
    <row r="909" spans="1:25" x14ac:dyDescent="0.25">
      <c r="A909" s="6" t="s">
        <v>59</v>
      </c>
      <c r="B909" s="5">
        <f>Hakulomake!$B$17</f>
        <v>0</v>
      </c>
      <c r="C909" s="61">
        <v>7</v>
      </c>
      <c r="D909" s="5" t="s">
        <v>1651</v>
      </c>
      <c r="E909" s="60" t="s">
        <v>1671</v>
      </c>
      <c r="F909" s="5" t="s">
        <v>1653</v>
      </c>
      <c r="G909" s="5" t="s">
        <v>1672</v>
      </c>
      <c r="I909" s="5" t="s">
        <v>305</v>
      </c>
      <c r="J909" s="61" t="s">
        <v>651</v>
      </c>
      <c r="N909" s="13"/>
      <c r="O909" s="39">
        <f>MIN(Lääkkeet[[#This Row],[Velvoite 1.1.2025 (pakkauksia)]],Lääkkeet[[#This Row],[Suurimman alitusluvan mukainen velvoite 
1.1.-30.6.2025 (pakkauksia)]],Lääkkeet[[#This Row],[Alin saldo 
1.1.-30.6.2025 (pakkauksia)]])*Lääkkeet[[#This Row],[Kirjanpitoarvo / pakkaus 1.1.2025
(EUR  ALV 0 %)]]</f>
        <v>0</v>
      </c>
      <c r="P909" s="15"/>
      <c r="Q909" s="12"/>
      <c r="R909" s="12"/>
      <c r="S909" s="12"/>
      <c r="T909" s="13"/>
      <c r="U909" s="39">
        <f>MIN(Lääkkeet[[#This Row],[Velvoite 1.7.2025 (pakkauksia)]],Lääkkeet[[#This Row],[Suurimman alitusluvan mukainen velvoite
1.7.-31.12.2025 (pakkauksia)]],Lääkkeet[[#This Row],[Alin saldo 
1.7.-31.12.2025 (pakkauksia)]])*Lääkkeet[[#This Row],[Kirjanpitoarvo / pakkaus 1.7.2025
(EUR  ALV 0 %)]]</f>
        <v>0</v>
      </c>
      <c r="W909" s="49" t="str" cm="1">
        <f t="array" ref="W909">IFERROR(_xlfn.IFS(Lääkkeet[[#This Row],[Sitoutunut pääoma 
1.1.-30.6.2025 (EUR)]]&gt;0,"Täytetyt",Lääkkeet[[#This Row],[Sitoutunut pääoma 
1.7.-31.12.2025 (EUR)]]&gt;0,"Täytetyt"),"")</f>
        <v/>
      </c>
      <c r="X909" s="49"/>
      <c r="Y909" s="5">
        <f>Hakulomake!$B$29</f>
        <v>0</v>
      </c>
    </row>
    <row r="910" spans="1:25" x14ac:dyDescent="0.25">
      <c r="A910" s="6" t="s">
        <v>59</v>
      </c>
      <c r="B910" s="5">
        <f>Hakulomake!$B$17</f>
        <v>0</v>
      </c>
      <c r="C910" s="61">
        <v>7</v>
      </c>
      <c r="D910" s="5" t="s">
        <v>1673</v>
      </c>
      <c r="E910" s="60" t="s">
        <v>2740</v>
      </c>
      <c r="F910" s="5" t="s">
        <v>1674</v>
      </c>
      <c r="G910" s="5" t="s">
        <v>1675</v>
      </c>
      <c r="H910" s="5" t="s">
        <v>1676</v>
      </c>
      <c r="I910" s="5" t="s">
        <v>1041</v>
      </c>
      <c r="J910" s="61" t="s">
        <v>2741</v>
      </c>
      <c r="N910" s="13"/>
      <c r="O910" s="39">
        <f>MIN(Lääkkeet[[#This Row],[Velvoite 1.1.2025 (pakkauksia)]],Lääkkeet[[#This Row],[Suurimman alitusluvan mukainen velvoite 
1.1.-30.6.2025 (pakkauksia)]],Lääkkeet[[#This Row],[Alin saldo 
1.1.-30.6.2025 (pakkauksia)]])*Lääkkeet[[#This Row],[Kirjanpitoarvo / pakkaus 1.1.2025
(EUR  ALV 0 %)]]</f>
        <v>0</v>
      </c>
      <c r="P910" s="15"/>
      <c r="Q910" s="12"/>
      <c r="R910" s="12"/>
      <c r="S910" s="12"/>
      <c r="T910" s="13"/>
      <c r="U910" s="39">
        <f>MIN(Lääkkeet[[#This Row],[Velvoite 1.7.2025 (pakkauksia)]],Lääkkeet[[#This Row],[Suurimman alitusluvan mukainen velvoite
1.7.-31.12.2025 (pakkauksia)]],Lääkkeet[[#This Row],[Alin saldo 
1.7.-31.12.2025 (pakkauksia)]])*Lääkkeet[[#This Row],[Kirjanpitoarvo / pakkaus 1.7.2025
(EUR  ALV 0 %)]]</f>
        <v>0</v>
      </c>
      <c r="W910" s="49" t="str" cm="1">
        <f t="array" ref="W910">IFERROR(_xlfn.IFS(Lääkkeet[[#This Row],[Sitoutunut pääoma 
1.1.-30.6.2025 (EUR)]]&gt;0,"Täytetyt",Lääkkeet[[#This Row],[Sitoutunut pääoma 
1.7.-31.12.2025 (EUR)]]&gt;0,"Täytetyt"),"")</f>
        <v/>
      </c>
      <c r="X910" s="49"/>
      <c r="Y910" s="5">
        <f>Hakulomake!$B$29</f>
        <v>0</v>
      </c>
    </row>
    <row r="911" spans="1:25" x14ac:dyDescent="0.25">
      <c r="A911" s="6" t="s">
        <v>59</v>
      </c>
      <c r="B911" s="5">
        <f>Hakulomake!$B$17</f>
        <v>0</v>
      </c>
      <c r="C911" s="61">
        <v>7</v>
      </c>
      <c r="D911" s="5" t="s">
        <v>1651</v>
      </c>
      <c r="E911" s="60" t="s">
        <v>1677</v>
      </c>
      <c r="F911" s="5" t="s">
        <v>1653</v>
      </c>
      <c r="G911" s="5" t="s">
        <v>1654</v>
      </c>
      <c r="H911" s="5" t="s">
        <v>244</v>
      </c>
      <c r="I911" s="5" t="s">
        <v>171</v>
      </c>
      <c r="J911" s="61">
        <v>30</v>
      </c>
      <c r="N911" s="13"/>
      <c r="O911" s="39">
        <f>MIN(Lääkkeet[[#This Row],[Velvoite 1.1.2025 (pakkauksia)]],Lääkkeet[[#This Row],[Suurimman alitusluvan mukainen velvoite 
1.1.-30.6.2025 (pakkauksia)]],Lääkkeet[[#This Row],[Alin saldo 
1.1.-30.6.2025 (pakkauksia)]])*Lääkkeet[[#This Row],[Kirjanpitoarvo / pakkaus 1.1.2025
(EUR  ALV 0 %)]]</f>
        <v>0</v>
      </c>
      <c r="P911" s="15"/>
      <c r="Q911" s="12"/>
      <c r="R911" s="12"/>
      <c r="S911" s="12"/>
      <c r="T911" s="13"/>
      <c r="U911" s="39">
        <f>MIN(Lääkkeet[[#This Row],[Velvoite 1.7.2025 (pakkauksia)]],Lääkkeet[[#This Row],[Suurimman alitusluvan mukainen velvoite
1.7.-31.12.2025 (pakkauksia)]],Lääkkeet[[#This Row],[Alin saldo 
1.7.-31.12.2025 (pakkauksia)]])*Lääkkeet[[#This Row],[Kirjanpitoarvo / pakkaus 1.7.2025
(EUR  ALV 0 %)]]</f>
        <v>0</v>
      </c>
      <c r="W911" s="49" t="str" cm="1">
        <f t="array" ref="W911">IFERROR(_xlfn.IFS(Lääkkeet[[#This Row],[Sitoutunut pääoma 
1.1.-30.6.2025 (EUR)]]&gt;0,"Täytetyt",Lääkkeet[[#This Row],[Sitoutunut pääoma 
1.7.-31.12.2025 (EUR)]]&gt;0,"Täytetyt"),"")</f>
        <v/>
      </c>
      <c r="X911" s="49"/>
      <c r="Y911" s="5">
        <f>Hakulomake!$B$29</f>
        <v>0</v>
      </c>
    </row>
    <row r="912" spans="1:25" x14ac:dyDescent="0.25">
      <c r="A912" s="6" t="s">
        <v>59</v>
      </c>
      <c r="B912" s="5">
        <f>Hakulomake!$B$17</f>
        <v>0</v>
      </c>
      <c r="C912" s="61">
        <v>7</v>
      </c>
      <c r="D912" s="5" t="s">
        <v>1673</v>
      </c>
      <c r="E912" s="60" t="s">
        <v>2742</v>
      </c>
      <c r="F912" s="5" t="s">
        <v>1674</v>
      </c>
      <c r="G912" s="5" t="s">
        <v>2743</v>
      </c>
      <c r="I912" s="5" t="s">
        <v>1647</v>
      </c>
      <c r="J912" s="61" t="s">
        <v>2744</v>
      </c>
      <c r="N912" s="13"/>
      <c r="O912" s="39">
        <f>MIN(Lääkkeet[[#This Row],[Velvoite 1.1.2025 (pakkauksia)]],Lääkkeet[[#This Row],[Suurimman alitusluvan mukainen velvoite 
1.1.-30.6.2025 (pakkauksia)]],Lääkkeet[[#This Row],[Alin saldo 
1.1.-30.6.2025 (pakkauksia)]])*Lääkkeet[[#This Row],[Kirjanpitoarvo / pakkaus 1.1.2025
(EUR  ALV 0 %)]]</f>
        <v>0</v>
      </c>
      <c r="P912" s="15"/>
      <c r="Q912" s="12"/>
      <c r="R912" s="12"/>
      <c r="S912" s="12"/>
      <c r="T912" s="13"/>
      <c r="U912" s="39">
        <f>MIN(Lääkkeet[[#This Row],[Velvoite 1.7.2025 (pakkauksia)]],Lääkkeet[[#This Row],[Suurimman alitusluvan mukainen velvoite
1.7.-31.12.2025 (pakkauksia)]],Lääkkeet[[#This Row],[Alin saldo 
1.7.-31.12.2025 (pakkauksia)]])*Lääkkeet[[#This Row],[Kirjanpitoarvo / pakkaus 1.7.2025
(EUR  ALV 0 %)]]</f>
        <v>0</v>
      </c>
      <c r="W912" s="49" t="str" cm="1">
        <f t="array" ref="W912">IFERROR(_xlfn.IFS(Lääkkeet[[#This Row],[Sitoutunut pääoma 
1.1.-30.6.2025 (EUR)]]&gt;0,"Täytetyt",Lääkkeet[[#This Row],[Sitoutunut pääoma 
1.7.-31.12.2025 (EUR)]]&gt;0,"Täytetyt"),"")</f>
        <v/>
      </c>
      <c r="X912" s="49"/>
      <c r="Y912" s="5">
        <f>Hakulomake!$B$29</f>
        <v>0</v>
      </c>
    </row>
    <row r="913" spans="1:25" x14ac:dyDescent="0.25">
      <c r="A913" s="6" t="s">
        <v>59</v>
      </c>
      <c r="B913" s="5">
        <f>Hakulomake!$B$17</f>
        <v>0</v>
      </c>
      <c r="C913" s="61">
        <v>7</v>
      </c>
      <c r="D913" s="5" t="s">
        <v>1624</v>
      </c>
      <c r="E913" s="60" t="s">
        <v>1678</v>
      </c>
      <c r="F913" s="5" t="s">
        <v>1626</v>
      </c>
      <c r="G913" s="5" t="s">
        <v>1638</v>
      </c>
      <c r="H913" s="5" t="s">
        <v>111</v>
      </c>
      <c r="I913" s="5" t="s">
        <v>197</v>
      </c>
      <c r="J913" s="61" t="s">
        <v>72</v>
      </c>
      <c r="N913" s="13"/>
      <c r="O913" s="39">
        <f>MIN(Lääkkeet[[#This Row],[Velvoite 1.1.2025 (pakkauksia)]],Lääkkeet[[#This Row],[Suurimman alitusluvan mukainen velvoite 
1.1.-30.6.2025 (pakkauksia)]],Lääkkeet[[#This Row],[Alin saldo 
1.1.-30.6.2025 (pakkauksia)]])*Lääkkeet[[#This Row],[Kirjanpitoarvo / pakkaus 1.1.2025
(EUR  ALV 0 %)]]</f>
        <v>0</v>
      </c>
      <c r="P913" s="15"/>
      <c r="Q913" s="12"/>
      <c r="R913" s="12"/>
      <c r="S913" s="12"/>
      <c r="T913" s="13"/>
      <c r="U913" s="39">
        <f>MIN(Lääkkeet[[#This Row],[Velvoite 1.7.2025 (pakkauksia)]],Lääkkeet[[#This Row],[Suurimman alitusluvan mukainen velvoite
1.7.-31.12.2025 (pakkauksia)]],Lääkkeet[[#This Row],[Alin saldo 
1.7.-31.12.2025 (pakkauksia)]])*Lääkkeet[[#This Row],[Kirjanpitoarvo / pakkaus 1.7.2025
(EUR  ALV 0 %)]]</f>
        <v>0</v>
      </c>
      <c r="W913" s="49" t="str" cm="1">
        <f t="array" ref="W913">IFERROR(_xlfn.IFS(Lääkkeet[[#This Row],[Sitoutunut pääoma 
1.1.-30.6.2025 (EUR)]]&gt;0,"Täytetyt",Lääkkeet[[#This Row],[Sitoutunut pääoma 
1.7.-31.12.2025 (EUR)]]&gt;0,"Täytetyt"),"")</f>
        <v/>
      </c>
      <c r="X913" s="49"/>
      <c r="Y913" s="5">
        <f>Hakulomake!$B$29</f>
        <v>0</v>
      </c>
    </row>
    <row r="914" spans="1:25" x14ac:dyDescent="0.25">
      <c r="A914" s="6" t="s">
        <v>59</v>
      </c>
      <c r="B914" s="5">
        <f>Hakulomake!$B$17</f>
        <v>0</v>
      </c>
      <c r="C914" s="61">
        <v>7</v>
      </c>
      <c r="D914" s="5" t="s">
        <v>1624</v>
      </c>
      <c r="E914" s="60" t="s">
        <v>1679</v>
      </c>
      <c r="F914" s="5" t="s">
        <v>1626</v>
      </c>
      <c r="G914" s="5" t="s">
        <v>1638</v>
      </c>
      <c r="H914" s="5" t="s">
        <v>111</v>
      </c>
      <c r="I914" s="5" t="s">
        <v>197</v>
      </c>
      <c r="J914" s="61" t="s">
        <v>973</v>
      </c>
      <c r="N914" s="13"/>
      <c r="O914" s="39">
        <f>MIN(Lääkkeet[[#This Row],[Velvoite 1.1.2025 (pakkauksia)]],Lääkkeet[[#This Row],[Suurimman alitusluvan mukainen velvoite 
1.1.-30.6.2025 (pakkauksia)]],Lääkkeet[[#This Row],[Alin saldo 
1.1.-30.6.2025 (pakkauksia)]])*Lääkkeet[[#This Row],[Kirjanpitoarvo / pakkaus 1.1.2025
(EUR  ALV 0 %)]]</f>
        <v>0</v>
      </c>
      <c r="P914" s="15"/>
      <c r="Q914" s="12"/>
      <c r="R914" s="12"/>
      <c r="S914" s="12"/>
      <c r="T914" s="13"/>
      <c r="U914" s="39">
        <f>MIN(Lääkkeet[[#This Row],[Velvoite 1.7.2025 (pakkauksia)]],Lääkkeet[[#This Row],[Suurimman alitusluvan mukainen velvoite
1.7.-31.12.2025 (pakkauksia)]],Lääkkeet[[#This Row],[Alin saldo 
1.7.-31.12.2025 (pakkauksia)]])*Lääkkeet[[#This Row],[Kirjanpitoarvo / pakkaus 1.7.2025
(EUR  ALV 0 %)]]</f>
        <v>0</v>
      </c>
      <c r="W914" s="49" t="str" cm="1">
        <f t="array" ref="W914">IFERROR(_xlfn.IFS(Lääkkeet[[#This Row],[Sitoutunut pääoma 
1.1.-30.6.2025 (EUR)]]&gt;0,"Täytetyt",Lääkkeet[[#This Row],[Sitoutunut pääoma 
1.7.-31.12.2025 (EUR)]]&gt;0,"Täytetyt"),"")</f>
        <v/>
      </c>
      <c r="X914" s="49"/>
      <c r="Y914" s="5">
        <f>Hakulomake!$B$29</f>
        <v>0</v>
      </c>
    </row>
    <row r="915" spans="1:25" x14ac:dyDescent="0.25">
      <c r="A915" s="6" t="s">
        <v>59</v>
      </c>
      <c r="B915" s="5">
        <f>Hakulomake!$B$17</f>
        <v>0</v>
      </c>
      <c r="C915" s="61">
        <v>7</v>
      </c>
      <c r="D915" s="5" t="s">
        <v>1651</v>
      </c>
      <c r="E915" s="60" t="s">
        <v>1680</v>
      </c>
      <c r="F915" s="5" t="s">
        <v>1653</v>
      </c>
      <c r="G915" s="5" t="s">
        <v>1672</v>
      </c>
      <c r="I915" s="5" t="s">
        <v>305</v>
      </c>
      <c r="J915" s="61" t="s">
        <v>651</v>
      </c>
      <c r="N915" s="13"/>
      <c r="O915" s="39">
        <f>MIN(Lääkkeet[[#This Row],[Velvoite 1.1.2025 (pakkauksia)]],Lääkkeet[[#This Row],[Suurimman alitusluvan mukainen velvoite 
1.1.-30.6.2025 (pakkauksia)]],Lääkkeet[[#This Row],[Alin saldo 
1.1.-30.6.2025 (pakkauksia)]])*Lääkkeet[[#This Row],[Kirjanpitoarvo / pakkaus 1.1.2025
(EUR  ALV 0 %)]]</f>
        <v>0</v>
      </c>
      <c r="P915" s="15"/>
      <c r="Q915" s="12"/>
      <c r="R915" s="12"/>
      <c r="S915" s="12"/>
      <c r="T915" s="13"/>
      <c r="U915" s="39">
        <f>MIN(Lääkkeet[[#This Row],[Velvoite 1.7.2025 (pakkauksia)]],Lääkkeet[[#This Row],[Suurimman alitusluvan mukainen velvoite
1.7.-31.12.2025 (pakkauksia)]],Lääkkeet[[#This Row],[Alin saldo 
1.7.-31.12.2025 (pakkauksia)]])*Lääkkeet[[#This Row],[Kirjanpitoarvo / pakkaus 1.7.2025
(EUR  ALV 0 %)]]</f>
        <v>0</v>
      </c>
      <c r="W915" s="49" t="str" cm="1">
        <f t="array" ref="W915">IFERROR(_xlfn.IFS(Lääkkeet[[#This Row],[Sitoutunut pääoma 
1.1.-30.6.2025 (EUR)]]&gt;0,"Täytetyt",Lääkkeet[[#This Row],[Sitoutunut pääoma 
1.7.-31.12.2025 (EUR)]]&gt;0,"Täytetyt"),"")</f>
        <v/>
      </c>
      <c r="X915" s="49"/>
      <c r="Y915" s="5">
        <f>Hakulomake!$B$29</f>
        <v>0</v>
      </c>
    </row>
    <row r="916" spans="1:25" x14ac:dyDescent="0.25">
      <c r="A916" s="6" t="s">
        <v>59</v>
      </c>
      <c r="B916" s="5">
        <f>Hakulomake!$B$17</f>
        <v>0</v>
      </c>
      <c r="C916" s="61">
        <v>7</v>
      </c>
      <c r="D916" s="5" t="s">
        <v>1624</v>
      </c>
      <c r="E916" s="60" t="s">
        <v>1681</v>
      </c>
      <c r="F916" s="5" t="s">
        <v>1626</v>
      </c>
      <c r="G916" s="5" t="s">
        <v>1627</v>
      </c>
      <c r="H916" s="5" t="s">
        <v>111</v>
      </c>
      <c r="I916" s="5" t="s">
        <v>197</v>
      </c>
      <c r="J916" s="61" t="s">
        <v>594</v>
      </c>
      <c r="N916" s="13"/>
      <c r="O916" s="39">
        <f>MIN(Lääkkeet[[#This Row],[Velvoite 1.1.2025 (pakkauksia)]],Lääkkeet[[#This Row],[Suurimman alitusluvan mukainen velvoite 
1.1.-30.6.2025 (pakkauksia)]],Lääkkeet[[#This Row],[Alin saldo 
1.1.-30.6.2025 (pakkauksia)]])*Lääkkeet[[#This Row],[Kirjanpitoarvo / pakkaus 1.1.2025
(EUR  ALV 0 %)]]</f>
        <v>0</v>
      </c>
      <c r="P916" s="15"/>
      <c r="Q916" s="12"/>
      <c r="R916" s="12"/>
      <c r="S916" s="12"/>
      <c r="T916" s="13"/>
      <c r="U916" s="39">
        <f>MIN(Lääkkeet[[#This Row],[Velvoite 1.7.2025 (pakkauksia)]],Lääkkeet[[#This Row],[Suurimman alitusluvan mukainen velvoite
1.7.-31.12.2025 (pakkauksia)]],Lääkkeet[[#This Row],[Alin saldo 
1.7.-31.12.2025 (pakkauksia)]])*Lääkkeet[[#This Row],[Kirjanpitoarvo / pakkaus 1.7.2025
(EUR  ALV 0 %)]]</f>
        <v>0</v>
      </c>
      <c r="W916" s="49" t="str" cm="1">
        <f t="array" ref="W916">IFERROR(_xlfn.IFS(Lääkkeet[[#This Row],[Sitoutunut pääoma 
1.1.-30.6.2025 (EUR)]]&gt;0,"Täytetyt",Lääkkeet[[#This Row],[Sitoutunut pääoma 
1.7.-31.12.2025 (EUR)]]&gt;0,"Täytetyt"),"")</f>
        <v/>
      </c>
      <c r="X916" s="49"/>
      <c r="Y916" s="5">
        <f>Hakulomake!$B$29</f>
        <v>0</v>
      </c>
    </row>
    <row r="917" spans="1:25" x14ac:dyDescent="0.25">
      <c r="A917" s="6" t="s">
        <v>59</v>
      </c>
      <c r="B917" s="5">
        <f>Hakulomake!$B$17</f>
        <v>0</v>
      </c>
      <c r="C917" s="61">
        <v>7</v>
      </c>
      <c r="D917" s="5" t="s">
        <v>1624</v>
      </c>
      <c r="E917" s="60" t="s">
        <v>1682</v>
      </c>
      <c r="F917" s="5" t="s">
        <v>1626</v>
      </c>
      <c r="G917" s="5" t="s">
        <v>1683</v>
      </c>
      <c r="I917" s="5" t="s">
        <v>1684</v>
      </c>
      <c r="J917" s="61" t="s">
        <v>1685</v>
      </c>
      <c r="N917" s="13"/>
      <c r="O917" s="39">
        <f>MIN(Lääkkeet[[#This Row],[Velvoite 1.1.2025 (pakkauksia)]],Lääkkeet[[#This Row],[Suurimman alitusluvan mukainen velvoite 
1.1.-30.6.2025 (pakkauksia)]],Lääkkeet[[#This Row],[Alin saldo 
1.1.-30.6.2025 (pakkauksia)]])*Lääkkeet[[#This Row],[Kirjanpitoarvo / pakkaus 1.1.2025
(EUR  ALV 0 %)]]</f>
        <v>0</v>
      </c>
      <c r="P917" s="15"/>
      <c r="Q917" s="12"/>
      <c r="R917" s="12"/>
      <c r="S917" s="12"/>
      <c r="T917" s="13"/>
      <c r="U917" s="39">
        <f>MIN(Lääkkeet[[#This Row],[Velvoite 1.7.2025 (pakkauksia)]],Lääkkeet[[#This Row],[Suurimman alitusluvan mukainen velvoite
1.7.-31.12.2025 (pakkauksia)]],Lääkkeet[[#This Row],[Alin saldo 
1.7.-31.12.2025 (pakkauksia)]])*Lääkkeet[[#This Row],[Kirjanpitoarvo / pakkaus 1.7.2025
(EUR  ALV 0 %)]]</f>
        <v>0</v>
      </c>
      <c r="W917" s="49" t="str" cm="1">
        <f t="array" ref="W917">IFERROR(_xlfn.IFS(Lääkkeet[[#This Row],[Sitoutunut pääoma 
1.1.-30.6.2025 (EUR)]]&gt;0,"Täytetyt",Lääkkeet[[#This Row],[Sitoutunut pääoma 
1.7.-31.12.2025 (EUR)]]&gt;0,"Täytetyt"),"")</f>
        <v/>
      </c>
      <c r="X917" s="49"/>
      <c r="Y917" s="5">
        <f>Hakulomake!$B$29</f>
        <v>0</v>
      </c>
    </row>
    <row r="918" spans="1:25" x14ac:dyDescent="0.25">
      <c r="A918" s="6" t="s">
        <v>59</v>
      </c>
      <c r="B918" s="5">
        <f>Hakulomake!$B$17</f>
        <v>0</v>
      </c>
      <c r="C918" s="61">
        <v>7</v>
      </c>
      <c r="D918" s="5" t="s">
        <v>1624</v>
      </c>
      <c r="E918" s="60" t="s">
        <v>1686</v>
      </c>
      <c r="F918" s="5" t="s">
        <v>1626</v>
      </c>
      <c r="G918" s="5" t="s">
        <v>1683</v>
      </c>
      <c r="I918" s="5" t="s">
        <v>1684</v>
      </c>
      <c r="J918" s="61" t="s">
        <v>1687</v>
      </c>
      <c r="N918" s="13"/>
      <c r="O918" s="39">
        <f>MIN(Lääkkeet[[#This Row],[Velvoite 1.1.2025 (pakkauksia)]],Lääkkeet[[#This Row],[Suurimman alitusluvan mukainen velvoite 
1.1.-30.6.2025 (pakkauksia)]],Lääkkeet[[#This Row],[Alin saldo 
1.1.-30.6.2025 (pakkauksia)]])*Lääkkeet[[#This Row],[Kirjanpitoarvo / pakkaus 1.1.2025
(EUR  ALV 0 %)]]</f>
        <v>0</v>
      </c>
      <c r="P918" s="15"/>
      <c r="Q918" s="12"/>
      <c r="R918" s="12"/>
      <c r="S918" s="12"/>
      <c r="T918" s="13"/>
      <c r="U918" s="39">
        <f>MIN(Lääkkeet[[#This Row],[Velvoite 1.7.2025 (pakkauksia)]],Lääkkeet[[#This Row],[Suurimman alitusluvan mukainen velvoite
1.7.-31.12.2025 (pakkauksia)]],Lääkkeet[[#This Row],[Alin saldo 
1.7.-31.12.2025 (pakkauksia)]])*Lääkkeet[[#This Row],[Kirjanpitoarvo / pakkaus 1.7.2025
(EUR  ALV 0 %)]]</f>
        <v>0</v>
      </c>
      <c r="W918" s="49" t="str" cm="1">
        <f t="array" ref="W918">IFERROR(_xlfn.IFS(Lääkkeet[[#This Row],[Sitoutunut pääoma 
1.1.-30.6.2025 (EUR)]]&gt;0,"Täytetyt",Lääkkeet[[#This Row],[Sitoutunut pääoma 
1.7.-31.12.2025 (EUR)]]&gt;0,"Täytetyt"),"")</f>
        <v/>
      </c>
      <c r="X918" s="49"/>
      <c r="Y918" s="5">
        <f>Hakulomake!$B$29</f>
        <v>0</v>
      </c>
    </row>
    <row r="919" spans="1:25" x14ac:dyDescent="0.25">
      <c r="A919" s="6" t="s">
        <v>59</v>
      </c>
      <c r="B919" s="5">
        <f>Hakulomake!$B$17</f>
        <v>0</v>
      </c>
      <c r="C919" s="61">
        <v>7</v>
      </c>
      <c r="D919" s="5" t="s">
        <v>1624</v>
      </c>
      <c r="E919" s="60" t="s">
        <v>1688</v>
      </c>
      <c r="F919" s="5" t="s">
        <v>1626</v>
      </c>
      <c r="G919" s="5" t="s">
        <v>1632</v>
      </c>
      <c r="H919" s="5" t="s">
        <v>111</v>
      </c>
      <c r="I919" s="5" t="s">
        <v>197</v>
      </c>
      <c r="J919" s="61" t="s">
        <v>1630</v>
      </c>
      <c r="N919" s="13"/>
      <c r="O919" s="39">
        <f>MIN(Lääkkeet[[#This Row],[Velvoite 1.1.2025 (pakkauksia)]],Lääkkeet[[#This Row],[Suurimman alitusluvan mukainen velvoite 
1.1.-30.6.2025 (pakkauksia)]],Lääkkeet[[#This Row],[Alin saldo 
1.1.-30.6.2025 (pakkauksia)]])*Lääkkeet[[#This Row],[Kirjanpitoarvo / pakkaus 1.1.2025
(EUR  ALV 0 %)]]</f>
        <v>0</v>
      </c>
      <c r="P919" s="15"/>
      <c r="Q919" s="12"/>
      <c r="R919" s="12"/>
      <c r="S919" s="12"/>
      <c r="T919" s="13"/>
      <c r="U919" s="39">
        <f>MIN(Lääkkeet[[#This Row],[Velvoite 1.7.2025 (pakkauksia)]],Lääkkeet[[#This Row],[Suurimman alitusluvan mukainen velvoite
1.7.-31.12.2025 (pakkauksia)]],Lääkkeet[[#This Row],[Alin saldo 
1.7.-31.12.2025 (pakkauksia)]])*Lääkkeet[[#This Row],[Kirjanpitoarvo / pakkaus 1.7.2025
(EUR  ALV 0 %)]]</f>
        <v>0</v>
      </c>
      <c r="W919" s="49" t="str" cm="1">
        <f t="array" ref="W919">IFERROR(_xlfn.IFS(Lääkkeet[[#This Row],[Sitoutunut pääoma 
1.1.-30.6.2025 (EUR)]]&gt;0,"Täytetyt",Lääkkeet[[#This Row],[Sitoutunut pääoma 
1.7.-31.12.2025 (EUR)]]&gt;0,"Täytetyt"),"")</f>
        <v/>
      </c>
      <c r="X919" s="49"/>
      <c r="Y919" s="5">
        <f>Hakulomake!$B$29</f>
        <v>0</v>
      </c>
    </row>
    <row r="920" spans="1:25" x14ac:dyDescent="0.25">
      <c r="A920" s="6" t="s">
        <v>59</v>
      </c>
      <c r="B920" s="5">
        <f>Hakulomake!$B$17</f>
        <v>0</v>
      </c>
      <c r="C920" s="61">
        <v>7</v>
      </c>
      <c r="D920" s="5" t="s">
        <v>1639</v>
      </c>
      <c r="E920" s="60" t="s">
        <v>2745</v>
      </c>
      <c r="F920" s="5" t="s">
        <v>1641</v>
      </c>
      <c r="G920" s="5" t="s">
        <v>1642</v>
      </c>
      <c r="H920" s="5" t="s">
        <v>1643</v>
      </c>
      <c r="I920" s="5" t="s">
        <v>1041</v>
      </c>
      <c r="J920" s="61" t="s">
        <v>2741</v>
      </c>
      <c r="N920" s="13"/>
      <c r="O920" s="39">
        <f>MIN(Lääkkeet[[#This Row],[Velvoite 1.1.2025 (pakkauksia)]],Lääkkeet[[#This Row],[Suurimman alitusluvan mukainen velvoite 
1.1.-30.6.2025 (pakkauksia)]],Lääkkeet[[#This Row],[Alin saldo 
1.1.-30.6.2025 (pakkauksia)]])*Lääkkeet[[#This Row],[Kirjanpitoarvo / pakkaus 1.1.2025
(EUR  ALV 0 %)]]</f>
        <v>0</v>
      </c>
      <c r="P920" s="15"/>
      <c r="Q920" s="12"/>
      <c r="R920" s="12"/>
      <c r="S920" s="12"/>
      <c r="T920" s="13"/>
      <c r="U920" s="39">
        <f>MIN(Lääkkeet[[#This Row],[Velvoite 1.7.2025 (pakkauksia)]],Lääkkeet[[#This Row],[Suurimman alitusluvan mukainen velvoite
1.7.-31.12.2025 (pakkauksia)]],Lääkkeet[[#This Row],[Alin saldo 
1.7.-31.12.2025 (pakkauksia)]])*Lääkkeet[[#This Row],[Kirjanpitoarvo / pakkaus 1.7.2025
(EUR  ALV 0 %)]]</f>
        <v>0</v>
      </c>
      <c r="W920" s="49" t="str" cm="1">
        <f t="array" ref="W920">IFERROR(_xlfn.IFS(Lääkkeet[[#This Row],[Sitoutunut pääoma 
1.1.-30.6.2025 (EUR)]]&gt;0,"Täytetyt",Lääkkeet[[#This Row],[Sitoutunut pääoma 
1.7.-31.12.2025 (EUR)]]&gt;0,"Täytetyt"),"")</f>
        <v/>
      </c>
      <c r="X920" s="49"/>
      <c r="Y920" s="5">
        <f>Hakulomake!$B$29</f>
        <v>0</v>
      </c>
    </row>
    <row r="921" spans="1:25" x14ac:dyDescent="0.25">
      <c r="A921" s="6" t="s">
        <v>59</v>
      </c>
      <c r="B921" s="5">
        <f>Hakulomake!$B$17</f>
        <v>0</v>
      </c>
      <c r="C921" s="61">
        <v>7</v>
      </c>
      <c r="D921" s="5" t="s">
        <v>1624</v>
      </c>
      <c r="E921" s="60" t="s">
        <v>1689</v>
      </c>
      <c r="F921" s="5" t="s">
        <v>1626</v>
      </c>
      <c r="G921" s="5" t="s">
        <v>1660</v>
      </c>
      <c r="H921" s="5" t="s">
        <v>111</v>
      </c>
      <c r="I921" s="5" t="s">
        <v>197</v>
      </c>
      <c r="J921" s="61" t="s">
        <v>112</v>
      </c>
      <c r="N921" s="13"/>
      <c r="O921" s="39">
        <f>MIN(Lääkkeet[[#This Row],[Velvoite 1.1.2025 (pakkauksia)]],Lääkkeet[[#This Row],[Suurimman alitusluvan mukainen velvoite 
1.1.-30.6.2025 (pakkauksia)]],Lääkkeet[[#This Row],[Alin saldo 
1.1.-30.6.2025 (pakkauksia)]])*Lääkkeet[[#This Row],[Kirjanpitoarvo / pakkaus 1.1.2025
(EUR  ALV 0 %)]]</f>
        <v>0</v>
      </c>
      <c r="P921" s="15"/>
      <c r="Q921" s="12"/>
      <c r="R921" s="12"/>
      <c r="S921" s="12"/>
      <c r="T921" s="13"/>
      <c r="U921" s="39">
        <f>MIN(Lääkkeet[[#This Row],[Velvoite 1.7.2025 (pakkauksia)]],Lääkkeet[[#This Row],[Suurimman alitusluvan mukainen velvoite
1.7.-31.12.2025 (pakkauksia)]],Lääkkeet[[#This Row],[Alin saldo 
1.7.-31.12.2025 (pakkauksia)]])*Lääkkeet[[#This Row],[Kirjanpitoarvo / pakkaus 1.7.2025
(EUR  ALV 0 %)]]</f>
        <v>0</v>
      </c>
      <c r="W921" s="49" t="str" cm="1">
        <f t="array" ref="W921">IFERROR(_xlfn.IFS(Lääkkeet[[#This Row],[Sitoutunut pääoma 
1.1.-30.6.2025 (EUR)]]&gt;0,"Täytetyt",Lääkkeet[[#This Row],[Sitoutunut pääoma 
1.7.-31.12.2025 (EUR)]]&gt;0,"Täytetyt"),"")</f>
        <v/>
      </c>
      <c r="X921" s="49"/>
      <c r="Y921" s="5">
        <f>Hakulomake!$B$29</f>
        <v>0</v>
      </c>
    </row>
    <row r="922" spans="1:25" x14ac:dyDescent="0.25">
      <c r="A922" s="6" t="s">
        <v>59</v>
      </c>
      <c r="B922" s="5">
        <f>Hakulomake!$B$17</f>
        <v>0</v>
      </c>
      <c r="C922" s="61">
        <v>7</v>
      </c>
      <c r="D922" s="5" t="s">
        <v>1624</v>
      </c>
      <c r="E922" s="60" t="s">
        <v>1690</v>
      </c>
      <c r="F922" s="5" t="s">
        <v>1626</v>
      </c>
      <c r="G922" s="5" t="s">
        <v>1638</v>
      </c>
      <c r="H922" s="5" t="s">
        <v>111</v>
      </c>
      <c r="I922" s="5" t="s">
        <v>197</v>
      </c>
      <c r="J922" s="61" t="s">
        <v>1630</v>
      </c>
      <c r="N922" s="13"/>
      <c r="O922" s="39">
        <f>MIN(Lääkkeet[[#This Row],[Velvoite 1.1.2025 (pakkauksia)]],Lääkkeet[[#This Row],[Suurimman alitusluvan mukainen velvoite 
1.1.-30.6.2025 (pakkauksia)]],Lääkkeet[[#This Row],[Alin saldo 
1.1.-30.6.2025 (pakkauksia)]])*Lääkkeet[[#This Row],[Kirjanpitoarvo / pakkaus 1.1.2025
(EUR  ALV 0 %)]]</f>
        <v>0</v>
      </c>
      <c r="P922" s="15"/>
      <c r="Q922" s="12"/>
      <c r="R922" s="12"/>
      <c r="S922" s="12"/>
      <c r="T922" s="13"/>
      <c r="U922" s="39">
        <f>MIN(Lääkkeet[[#This Row],[Velvoite 1.7.2025 (pakkauksia)]],Lääkkeet[[#This Row],[Suurimman alitusluvan mukainen velvoite
1.7.-31.12.2025 (pakkauksia)]],Lääkkeet[[#This Row],[Alin saldo 
1.7.-31.12.2025 (pakkauksia)]])*Lääkkeet[[#This Row],[Kirjanpitoarvo / pakkaus 1.7.2025
(EUR  ALV 0 %)]]</f>
        <v>0</v>
      </c>
      <c r="W922" s="49" t="str" cm="1">
        <f t="array" ref="W922">IFERROR(_xlfn.IFS(Lääkkeet[[#This Row],[Sitoutunut pääoma 
1.1.-30.6.2025 (EUR)]]&gt;0,"Täytetyt",Lääkkeet[[#This Row],[Sitoutunut pääoma 
1.7.-31.12.2025 (EUR)]]&gt;0,"Täytetyt"),"")</f>
        <v/>
      </c>
      <c r="X922" s="49"/>
      <c r="Y922" s="5">
        <f>Hakulomake!$B$29</f>
        <v>0</v>
      </c>
    </row>
    <row r="923" spans="1:25" x14ac:dyDescent="0.25">
      <c r="A923" s="6" t="s">
        <v>59</v>
      </c>
      <c r="B923" s="5">
        <f>Hakulomake!$B$17</f>
        <v>0</v>
      </c>
      <c r="C923" s="61">
        <v>7</v>
      </c>
      <c r="D923" s="5" t="s">
        <v>1673</v>
      </c>
      <c r="E923" s="60" t="s">
        <v>1691</v>
      </c>
      <c r="F923" s="5" t="s">
        <v>1674</v>
      </c>
      <c r="G923" s="5" t="s">
        <v>1675</v>
      </c>
      <c r="H923" s="5" t="s">
        <v>1676</v>
      </c>
      <c r="I923" s="5" t="s">
        <v>1041</v>
      </c>
      <c r="J923" s="61" t="s">
        <v>1042</v>
      </c>
      <c r="N923" s="13"/>
      <c r="O923" s="39">
        <f>MIN(Lääkkeet[[#This Row],[Velvoite 1.1.2025 (pakkauksia)]],Lääkkeet[[#This Row],[Suurimman alitusluvan mukainen velvoite 
1.1.-30.6.2025 (pakkauksia)]],Lääkkeet[[#This Row],[Alin saldo 
1.1.-30.6.2025 (pakkauksia)]])*Lääkkeet[[#This Row],[Kirjanpitoarvo / pakkaus 1.1.2025
(EUR  ALV 0 %)]]</f>
        <v>0</v>
      </c>
      <c r="P923" s="15"/>
      <c r="Q923" s="12"/>
      <c r="R923" s="12"/>
      <c r="S923" s="12"/>
      <c r="T923" s="13"/>
      <c r="U923" s="39">
        <f>MIN(Lääkkeet[[#This Row],[Velvoite 1.7.2025 (pakkauksia)]],Lääkkeet[[#This Row],[Suurimman alitusluvan mukainen velvoite
1.7.-31.12.2025 (pakkauksia)]],Lääkkeet[[#This Row],[Alin saldo 
1.7.-31.12.2025 (pakkauksia)]])*Lääkkeet[[#This Row],[Kirjanpitoarvo / pakkaus 1.7.2025
(EUR  ALV 0 %)]]</f>
        <v>0</v>
      </c>
      <c r="W923" s="49" t="str" cm="1">
        <f t="array" ref="W923">IFERROR(_xlfn.IFS(Lääkkeet[[#This Row],[Sitoutunut pääoma 
1.1.-30.6.2025 (EUR)]]&gt;0,"Täytetyt",Lääkkeet[[#This Row],[Sitoutunut pääoma 
1.7.-31.12.2025 (EUR)]]&gt;0,"Täytetyt"),"")</f>
        <v/>
      </c>
      <c r="X923" s="49"/>
      <c r="Y923" s="5">
        <f>Hakulomake!$B$29</f>
        <v>0</v>
      </c>
    </row>
    <row r="924" spans="1:25" x14ac:dyDescent="0.25">
      <c r="A924" s="6" t="s">
        <v>59</v>
      </c>
      <c r="B924" s="5">
        <f>Hakulomake!$B$17</f>
        <v>0</v>
      </c>
      <c r="C924" s="61">
        <v>8</v>
      </c>
      <c r="D924" s="5" t="s">
        <v>1692</v>
      </c>
      <c r="E924" s="60" t="s">
        <v>1693</v>
      </c>
      <c r="F924" s="5" t="s">
        <v>1694</v>
      </c>
      <c r="G924" s="5" t="s">
        <v>1695</v>
      </c>
      <c r="H924" s="5" t="s">
        <v>1696</v>
      </c>
      <c r="I924" s="5" t="s">
        <v>1697</v>
      </c>
      <c r="J924" s="61" t="s">
        <v>1698</v>
      </c>
      <c r="N924" s="13"/>
      <c r="O924" s="39">
        <f>MIN(Lääkkeet[[#This Row],[Velvoite 1.1.2025 (pakkauksia)]],Lääkkeet[[#This Row],[Suurimman alitusluvan mukainen velvoite 
1.1.-30.6.2025 (pakkauksia)]],Lääkkeet[[#This Row],[Alin saldo 
1.1.-30.6.2025 (pakkauksia)]])*Lääkkeet[[#This Row],[Kirjanpitoarvo / pakkaus 1.1.2025
(EUR  ALV 0 %)]]</f>
        <v>0</v>
      </c>
      <c r="P924" s="15"/>
      <c r="Q924" s="12"/>
      <c r="R924" s="12"/>
      <c r="S924" s="12"/>
      <c r="T924" s="13"/>
      <c r="U924" s="39">
        <f>MIN(Lääkkeet[[#This Row],[Velvoite 1.7.2025 (pakkauksia)]],Lääkkeet[[#This Row],[Suurimman alitusluvan mukainen velvoite
1.7.-31.12.2025 (pakkauksia)]],Lääkkeet[[#This Row],[Alin saldo 
1.7.-31.12.2025 (pakkauksia)]])*Lääkkeet[[#This Row],[Kirjanpitoarvo / pakkaus 1.7.2025
(EUR  ALV 0 %)]]</f>
        <v>0</v>
      </c>
      <c r="W924" s="49" t="str" cm="1">
        <f t="array" ref="W924">IFERROR(_xlfn.IFS(Lääkkeet[[#This Row],[Sitoutunut pääoma 
1.1.-30.6.2025 (EUR)]]&gt;0,"Täytetyt",Lääkkeet[[#This Row],[Sitoutunut pääoma 
1.7.-31.12.2025 (EUR)]]&gt;0,"Täytetyt"),"")</f>
        <v/>
      </c>
      <c r="X924" s="49"/>
      <c r="Y924" s="5">
        <f>Hakulomake!$B$29</f>
        <v>0</v>
      </c>
    </row>
    <row r="925" spans="1:25" x14ac:dyDescent="0.25">
      <c r="A925" s="6" t="s">
        <v>59</v>
      </c>
      <c r="B925" s="5">
        <f>Hakulomake!$B$17</f>
        <v>0</v>
      </c>
      <c r="C925" s="61">
        <v>8</v>
      </c>
      <c r="D925" s="5" t="s">
        <v>1692</v>
      </c>
      <c r="E925" s="60" t="s">
        <v>1699</v>
      </c>
      <c r="F925" s="5" t="s">
        <v>1694</v>
      </c>
      <c r="G925" s="5" t="s">
        <v>1695</v>
      </c>
      <c r="H925" s="5" t="s">
        <v>1696</v>
      </c>
      <c r="I925" s="5" t="s">
        <v>1697</v>
      </c>
      <c r="J925" s="61" t="s">
        <v>1698</v>
      </c>
      <c r="N925" s="13"/>
      <c r="O925" s="39">
        <f>MIN(Lääkkeet[[#This Row],[Velvoite 1.1.2025 (pakkauksia)]],Lääkkeet[[#This Row],[Suurimman alitusluvan mukainen velvoite 
1.1.-30.6.2025 (pakkauksia)]],Lääkkeet[[#This Row],[Alin saldo 
1.1.-30.6.2025 (pakkauksia)]])*Lääkkeet[[#This Row],[Kirjanpitoarvo / pakkaus 1.1.2025
(EUR  ALV 0 %)]]</f>
        <v>0</v>
      </c>
      <c r="P925" s="15"/>
      <c r="Q925" s="12"/>
      <c r="R925" s="12"/>
      <c r="S925" s="12"/>
      <c r="T925" s="13"/>
      <c r="U925" s="39">
        <f>MIN(Lääkkeet[[#This Row],[Velvoite 1.7.2025 (pakkauksia)]],Lääkkeet[[#This Row],[Suurimman alitusluvan mukainen velvoite
1.7.-31.12.2025 (pakkauksia)]],Lääkkeet[[#This Row],[Alin saldo 
1.7.-31.12.2025 (pakkauksia)]])*Lääkkeet[[#This Row],[Kirjanpitoarvo / pakkaus 1.7.2025
(EUR  ALV 0 %)]]</f>
        <v>0</v>
      </c>
      <c r="W925" s="49" t="str" cm="1">
        <f t="array" ref="W925">IFERROR(_xlfn.IFS(Lääkkeet[[#This Row],[Sitoutunut pääoma 
1.1.-30.6.2025 (EUR)]]&gt;0,"Täytetyt",Lääkkeet[[#This Row],[Sitoutunut pääoma 
1.7.-31.12.2025 (EUR)]]&gt;0,"Täytetyt"),"")</f>
        <v/>
      </c>
      <c r="X925" s="49"/>
      <c r="Y925" s="5">
        <f>Hakulomake!$B$29</f>
        <v>0</v>
      </c>
    </row>
    <row r="926" spans="1:25" x14ac:dyDescent="0.25">
      <c r="A926" s="6" t="s">
        <v>59</v>
      </c>
      <c r="B926" s="5">
        <f>Hakulomake!$B$17</f>
        <v>0</v>
      </c>
      <c r="C926" s="61">
        <v>8</v>
      </c>
      <c r="D926" s="5" t="s">
        <v>1692</v>
      </c>
      <c r="E926" s="60" t="s">
        <v>1700</v>
      </c>
      <c r="F926" s="5" t="s">
        <v>1694</v>
      </c>
      <c r="G926" s="5" t="s">
        <v>1695</v>
      </c>
      <c r="H926" s="5" t="s">
        <v>1701</v>
      </c>
      <c r="I926" s="5" t="s">
        <v>1697</v>
      </c>
      <c r="J926" s="61" t="s">
        <v>1698</v>
      </c>
      <c r="N926" s="13"/>
      <c r="O926" s="39">
        <f>MIN(Lääkkeet[[#This Row],[Velvoite 1.1.2025 (pakkauksia)]],Lääkkeet[[#This Row],[Suurimman alitusluvan mukainen velvoite 
1.1.-30.6.2025 (pakkauksia)]],Lääkkeet[[#This Row],[Alin saldo 
1.1.-30.6.2025 (pakkauksia)]])*Lääkkeet[[#This Row],[Kirjanpitoarvo / pakkaus 1.1.2025
(EUR  ALV 0 %)]]</f>
        <v>0</v>
      </c>
      <c r="P926" s="15"/>
      <c r="Q926" s="12"/>
      <c r="R926" s="12"/>
      <c r="S926" s="12"/>
      <c r="T926" s="13"/>
      <c r="U926" s="39">
        <f>MIN(Lääkkeet[[#This Row],[Velvoite 1.7.2025 (pakkauksia)]],Lääkkeet[[#This Row],[Suurimman alitusluvan mukainen velvoite
1.7.-31.12.2025 (pakkauksia)]],Lääkkeet[[#This Row],[Alin saldo 
1.7.-31.12.2025 (pakkauksia)]])*Lääkkeet[[#This Row],[Kirjanpitoarvo / pakkaus 1.7.2025
(EUR  ALV 0 %)]]</f>
        <v>0</v>
      </c>
      <c r="W926" s="49" t="str" cm="1">
        <f t="array" ref="W926">IFERROR(_xlfn.IFS(Lääkkeet[[#This Row],[Sitoutunut pääoma 
1.1.-30.6.2025 (EUR)]]&gt;0,"Täytetyt",Lääkkeet[[#This Row],[Sitoutunut pääoma 
1.7.-31.12.2025 (EUR)]]&gt;0,"Täytetyt"),"")</f>
        <v/>
      </c>
      <c r="X926" s="49"/>
      <c r="Y926" s="5">
        <f>Hakulomake!$B$29</f>
        <v>0</v>
      </c>
    </row>
    <row r="927" spans="1:25" x14ac:dyDescent="0.25">
      <c r="A927" s="6" t="s">
        <v>59</v>
      </c>
      <c r="B927" s="5">
        <f>Hakulomake!$B$17</f>
        <v>0</v>
      </c>
      <c r="C927" s="61">
        <v>8</v>
      </c>
      <c r="D927" s="5" t="s">
        <v>1692</v>
      </c>
      <c r="E927" s="60" t="s">
        <v>1702</v>
      </c>
      <c r="F927" s="5" t="s">
        <v>1694</v>
      </c>
      <c r="G927" s="5" t="s">
        <v>1695</v>
      </c>
      <c r="H927" s="5" t="s">
        <v>1701</v>
      </c>
      <c r="I927" s="5" t="s">
        <v>1697</v>
      </c>
      <c r="J927" s="61" t="s">
        <v>1698</v>
      </c>
      <c r="N927" s="13"/>
      <c r="O927" s="39">
        <f>MIN(Lääkkeet[[#This Row],[Velvoite 1.1.2025 (pakkauksia)]],Lääkkeet[[#This Row],[Suurimman alitusluvan mukainen velvoite 
1.1.-30.6.2025 (pakkauksia)]],Lääkkeet[[#This Row],[Alin saldo 
1.1.-30.6.2025 (pakkauksia)]])*Lääkkeet[[#This Row],[Kirjanpitoarvo / pakkaus 1.1.2025
(EUR  ALV 0 %)]]</f>
        <v>0</v>
      </c>
      <c r="P927" s="15"/>
      <c r="Q927" s="12"/>
      <c r="R927" s="12"/>
      <c r="S927" s="12"/>
      <c r="T927" s="13"/>
      <c r="U927" s="39">
        <f>MIN(Lääkkeet[[#This Row],[Velvoite 1.7.2025 (pakkauksia)]],Lääkkeet[[#This Row],[Suurimman alitusluvan mukainen velvoite
1.7.-31.12.2025 (pakkauksia)]],Lääkkeet[[#This Row],[Alin saldo 
1.7.-31.12.2025 (pakkauksia)]])*Lääkkeet[[#This Row],[Kirjanpitoarvo / pakkaus 1.7.2025
(EUR  ALV 0 %)]]</f>
        <v>0</v>
      </c>
      <c r="W927" s="49" t="str" cm="1">
        <f t="array" ref="W927">IFERROR(_xlfn.IFS(Lääkkeet[[#This Row],[Sitoutunut pääoma 
1.1.-30.6.2025 (EUR)]]&gt;0,"Täytetyt",Lääkkeet[[#This Row],[Sitoutunut pääoma 
1.7.-31.12.2025 (EUR)]]&gt;0,"Täytetyt"),"")</f>
        <v/>
      </c>
      <c r="X927" s="49"/>
      <c r="Y927" s="5">
        <f>Hakulomake!$B$29</f>
        <v>0</v>
      </c>
    </row>
    <row r="928" spans="1:25" x14ac:dyDescent="0.25">
      <c r="A928" s="6" t="s">
        <v>59</v>
      </c>
      <c r="B928" s="5">
        <f>Hakulomake!$B$17</f>
        <v>0</v>
      </c>
      <c r="C928" s="61">
        <v>8</v>
      </c>
      <c r="D928" s="5" t="s">
        <v>1692</v>
      </c>
      <c r="E928" s="60" t="s">
        <v>1703</v>
      </c>
      <c r="F928" s="5" t="s">
        <v>1694</v>
      </c>
      <c r="G928" s="5" t="s">
        <v>1695</v>
      </c>
      <c r="H928" s="5" t="s">
        <v>1704</v>
      </c>
      <c r="I928" s="5" t="s">
        <v>1697</v>
      </c>
      <c r="J928" s="61" t="s">
        <v>1705</v>
      </c>
      <c r="N928" s="13"/>
      <c r="O928" s="39">
        <f>MIN(Lääkkeet[[#This Row],[Velvoite 1.1.2025 (pakkauksia)]],Lääkkeet[[#This Row],[Suurimman alitusluvan mukainen velvoite 
1.1.-30.6.2025 (pakkauksia)]],Lääkkeet[[#This Row],[Alin saldo 
1.1.-30.6.2025 (pakkauksia)]])*Lääkkeet[[#This Row],[Kirjanpitoarvo / pakkaus 1.1.2025
(EUR  ALV 0 %)]]</f>
        <v>0</v>
      </c>
      <c r="P928" s="15"/>
      <c r="Q928" s="12"/>
      <c r="R928" s="12"/>
      <c r="S928" s="12"/>
      <c r="T928" s="13"/>
      <c r="U928" s="39">
        <f>MIN(Lääkkeet[[#This Row],[Velvoite 1.7.2025 (pakkauksia)]],Lääkkeet[[#This Row],[Suurimman alitusluvan mukainen velvoite
1.7.-31.12.2025 (pakkauksia)]],Lääkkeet[[#This Row],[Alin saldo 
1.7.-31.12.2025 (pakkauksia)]])*Lääkkeet[[#This Row],[Kirjanpitoarvo / pakkaus 1.7.2025
(EUR  ALV 0 %)]]</f>
        <v>0</v>
      </c>
      <c r="W928" s="49" t="str" cm="1">
        <f t="array" ref="W928">IFERROR(_xlfn.IFS(Lääkkeet[[#This Row],[Sitoutunut pääoma 
1.1.-30.6.2025 (EUR)]]&gt;0,"Täytetyt",Lääkkeet[[#This Row],[Sitoutunut pääoma 
1.7.-31.12.2025 (EUR)]]&gt;0,"Täytetyt"),"")</f>
        <v/>
      </c>
      <c r="X928" s="49"/>
      <c r="Y928" s="5">
        <f>Hakulomake!$B$29</f>
        <v>0</v>
      </c>
    </row>
    <row r="929" spans="1:25" x14ac:dyDescent="0.25">
      <c r="A929" s="6" t="s">
        <v>59</v>
      </c>
      <c r="B929" s="5">
        <f>Hakulomake!$B$17</f>
        <v>0</v>
      </c>
      <c r="C929" s="61">
        <v>8</v>
      </c>
      <c r="D929" s="5" t="s">
        <v>1692</v>
      </c>
      <c r="E929" s="60" t="s">
        <v>1706</v>
      </c>
      <c r="F929" s="5" t="s">
        <v>1694</v>
      </c>
      <c r="G929" s="5" t="s">
        <v>1695</v>
      </c>
      <c r="H929" s="5" t="s">
        <v>1704</v>
      </c>
      <c r="I929" s="5" t="s">
        <v>1697</v>
      </c>
      <c r="J929" s="61" t="s">
        <v>1705</v>
      </c>
      <c r="N929" s="13"/>
      <c r="O929" s="39">
        <f>MIN(Lääkkeet[[#This Row],[Velvoite 1.1.2025 (pakkauksia)]],Lääkkeet[[#This Row],[Suurimman alitusluvan mukainen velvoite 
1.1.-30.6.2025 (pakkauksia)]],Lääkkeet[[#This Row],[Alin saldo 
1.1.-30.6.2025 (pakkauksia)]])*Lääkkeet[[#This Row],[Kirjanpitoarvo / pakkaus 1.1.2025
(EUR  ALV 0 %)]]</f>
        <v>0</v>
      </c>
      <c r="P929" s="15"/>
      <c r="Q929" s="12"/>
      <c r="R929" s="12"/>
      <c r="S929" s="12"/>
      <c r="T929" s="13"/>
      <c r="U929" s="39">
        <f>MIN(Lääkkeet[[#This Row],[Velvoite 1.7.2025 (pakkauksia)]],Lääkkeet[[#This Row],[Suurimman alitusluvan mukainen velvoite
1.7.-31.12.2025 (pakkauksia)]],Lääkkeet[[#This Row],[Alin saldo 
1.7.-31.12.2025 (pakkauksia)]])*Lääkkeet[[#This Row],[Kirjanpitoarvo / pakkaus 1.7.2025
(EUR  ALV 0 %)]]</f>
        <v>0</v>
      </c>
      <c r="W929" s="49" t="str" cm="1">
        <f t="array" ref="W929">IFERROR(_xlfn.IFS(Lääkkeet[[#This Row],[Sitoutunut pääoma 
1.1.-30.6.2025 (EUR)]]&gt;0,"Täytetyt",Lääkkeet[[#This Row],[Sitoutunut pääoma 
1.7.-31.12.2025 (EUR)]]&gt;0,"Täytetyt"),"")</f>
        <v/>
      </c>
      <c r="X929" s="49"/>
      <c r="Y929" s="5">
        <f>Hakulomake!$B$29</f>
        <v>0</v>
      </c>
    </row>
    <row r="930" spans="1:25" x14ac:dyDescent="0.25">
      <c r="A930" s="6" t="s">
        <v>59</v>
      </c>
      <c r="B930" s="5">
        <f>Hakulomake!$B$17</f>
        <v>0</v>
      </c>
      <c r="C930" s="61">
        <v>8</v>
      </c>
      <c r="D930" s="5" t="s">
        <v>1707</v>
      </c>
      <c r="E930" s="60" t="s">
        <v>2746</v>
      </c>
      <c r="F930" s="5" t="s">
        <v>1708</v>
      </c>
      <c r="G930" s="5" t="s">
        <v>1709</v>
      </c>
      <c r="H930" s="5" t="s">
        <v>1710</v>
      </c>
      <c r="I930" s="5" t="s">
        <v>1711</v>
      </c>
      <c r="J930" s="61" t="s">
        <v>1712</v>
      </c>
      <c r="N930" s="13"/>
      <c r="O930" s="39">
        <f>MIN(Lääkkeet[[#This Row],[Velvoite 1.1.2025 (pakkauksia)]],Lääkkeet[[#This Row],[Suurimman alitusluvan mukainen velvoite 
1.1.-30.6.2025 (pakkauksia)]],Lääkkeet[[#This Row],[Alin saldo 
1.1.-30.6.2025 (pakkauksia)]])*Lääkkeet[[#This Row],[Kirjanpitoarvo / pakkaus 1.1.2025
(EUR  ALV 0 %)]]</f>
        <v>0</v>
      </c>
      <c r="P930" s="15"/>
      <c r="Q930" s="12"/>
      <c r="R930" s="12"/>
      <c r="S930" s="12"/>
      <c r="T930" s="13"/>
      <c r="U930" s="39">
        <f>MIN(Lääkkeet[[#This Row],[Velvoite 1.7.2025 (pakkauksia)]],Lääkkeet[[#This Row],[Suurimman alitusluvan mukainen velvoite
1.7.-31.12.2025 (pakkauksia)]],Lääkkeet[[#This Row],[Alin saldo 
1.7.-31.12.2025 (pakkauksia)]])*Lääkkeet[[#This Row],[Kirjanpitoarvo / pakkaus 1.7.2025
(EUR  ALV 0 %)]]</f>
        <v>0</v>
      </c>
      <c r="W930" s="49" t="str" cm="1">
        <f t="array" ref="W930">IFERROR(_xlfn.IFS(Lääkkeet[[#This Row],[Sitoutunut pääoma 
1.1.-30.6.2025 (EUR)]]&gt;0,"Täytetyt",Lääkkeet[[#This Row],[Sitoutunut pääoma 
1.7.-31.12.2025 (EUR)]]&gt;0,"Täytetyt"),"")</f>
        <v/>
      </c>
      <c r="X930" s="49"/>
      <c r="Y930" s="5">
        <f>Hakulomake!$B$29</f>
        <v>0</v>
      </c>
    </row>
    <row r="931" spans="1:25" x14ac:dyDescent="0.25">
      <c r="A931" s="6" t="s">
        <v>59</v>
      </c>
      <c r="B931" s="5">
        <f>Hakulomake!$B$17</f>
        <v>0</v>
      </c>
      <c r="C931" s="61">
        <v>8</v>
      </c>
      <c r="D931" s="5" t="s">
        <v>1713</v>
      </c>
      <c r="E931" s="60" t="s">
        <v>1714</v>
      </c>
      <c r="F931" s="5" t="s">
        <v>1715</v>
      </c>
      <c r="G931" s="5" t="s">
        <v>1716</v>
      </c>
      <c r="H931" s="5" t="s">
        <v>223</v>
      </c>
      <c r="I931" s="5" t="s">
        <v>85</v>
      </c>
      <c r="J931" s="61" t="s">
        <v>1274</v>
      </c>
      <c r="N931" s="13"/>
      <c r="O931" s="39">
        <f>MIN(Lääkkeet[[#This Row],[Velvoite 1.1.2025 (pakkauksia)]],Lääkkeet[[#This Row],[Suurimman alitusluvan mukainen velvoite 
1.1.-30.6.2025 (pakkauksia)]],Lääkkeet[[#This Row],[Alin saldo 
1.1.-30.6.2025 (pakkauksia)]])*Lääkkeet[[#This Row],[Kirjanpitoarvo / pakkaus 1.1.2025
(EUR  ALV 0 %)]]</f>
        <v>0</v>
      </c>
      <c r="P931" s="15"/>
      <c r="Q931" s="12"/>
      <c r="R931" s="12"/>
      <c r="S931" s="12"/>
      <c r="T931" s="13"/>
      <c r="U931" s="39">
        <f>MIN(Lääkkeet[[#This Row],[Velvoite 1.7.2025 (pakkauksia)]],Lääkkeet[[#This Row],[Suurimman alitusluvan mukainen velvoite
1.7.-31.12.2025 (pakkauksia)]],Lääkkeet[[#This Row],[Alin saldo 
1.7.-31.12.2025 (pakkauksia)]])*Lääkkeet[[#This Row],[Kirjanpitoarvo / pakkaus 1.7.2025
(EUR  ALV 0 %)]]</f>
        <v>0</v>
      </c>
      <c r="W931" s="49" t="str" cm="1">
        <f t="array" ref="W931">IFERROR(_xlfn.IFS(Lääkkeet[[#This Row],[Sitoutunut pääoma 
1.1.-30.6.2025 (EUR)]]&gt;0,"Täytetyt",Lääkkeet[[#This Row],[Sitoutunut pääoma 
1.7.-31.12.2025 (EUR)]]&gt;0,"Täytetyt"),"")</f>
        <v/>
      </c>
      <c r="X931" s="49"/>
      <c r="Y931" s="5">
        <f>Hakulomake!$B$29</f>
        <v>0</v>
      </c>
    </row>
    <row r="932" spans="1:25" x14ac:dyDescent="0.25">
      <c r="A932" s="6" t="s">
        <v>59</v>
      </c>
      <c r="B932" s="5">
        <f>Hakulomake!$B$17</f>
        <v>0</v>
      </c>
      <c r="C932" s="61">
        <v>8</v>
      </c>
      <c r="D932" s="5" t="s">
        <v>1707</v>
      </c>
      <c r="E932" s="60" t="s">
        <v>1717</v>
      </c>
      <c r="F932" s="5" t="s">
        <v>1708</v>
      </c>
      <c r="G932" s="5" t="s">
        <v>1709</v>
      </c>
      <c r="H932" s="5" t="s">
        <v>1710</v>
      </c>
      <c r="I932" s="5" t="s">
        <v>1711</v>
      </c>
      <c r="J932" s="61" t="s">
        <v>1712</v>
      </c>
      <c r="N932" s="13"/>
      <c r="O932" s="39">
        <f>MIN(Lääkkeet[[#This Row],[Velvoite 1.1.2025 (pakkauksia)]],Lääkkeet[[#This Row],[Suurimman alitusluvan mukainen velvoite 
1.1.-30.6.2025 (pakkauksia)]],Lääkkeet[[#This Row],[Alin saldo 
1.1.-30.6.2025 (pakkauksia)]])*Lääkkeet[[#This Row],[Kirjanpitoarvo / pakkaus 1.1.2025
(EUR  ALV 0 %)]]</f>
        <v>0</v>
      </c>
      <c r="P932" s="15"/>
      <c r="Q932" s="12"/>
      <c r="R932" s="12"/>
      <c r="S932" s="12"/>
      <c r="T932" s="13"/>
      <c r="U932" s="39">
        <f>MIN(Lääkkeet[[#This Row],[Velvoite 1.7.2025 (pakkauksia)]],Lääkkeet[[#This Row],[Suurimman alitusluvan mukainen velvoite
1.7.-31.12.2025 (pakkauksia)]],Lääkkeet[[#This Row],[Alin saldo 
1.7.-31.12.2025 (pakkauksia)]])*Lääkkeet[[#This Row],[Kirjanpitoarvo / pakkaus 1.7.2025
(EUR  ALV 0 %)]]</f>
        <v>0</v>
      </c>
      <c r="W932" s="49" t="str" cm="1">
        <f t="array" ref="W932">IFERROR(_xlfn.IFS(Lääkkeet[[#This Row],[Sitoutunut pääoma 
1.1.-30.6.2025 (EUR)]]&gt;0,"Täytetyt",Lääkkeet[[#This Row],[Sitoutunut pääoma 
1.7.-31.12.2025 (EUR)]]&gt;0,"Täytetyt"),"")</f>
        <v/>
      </c>
      <c r="X932" s="49"/>
      <c r="Y932" s="5">
        <f>Hakulomake!$B$29</f>
        <v>0</v>
      </c>
    </row>
    <row r="933" spans="1:25" x14ac:dyDescent="0.25">
      <c r="A933" s="6" t="s">
        <v>59</v>
      </c>
      <c r="B933" s="5">
        <f>Hakulomake!$B$17</f>
        <v>0</v>
      </c>
      <c r="C933" s="61">
        <v>8</v>
      </c>
      <c r="D933" s="5" t="s">
        <v>1707</v>
      </c>
      <c r="E933" s="60" t="s">
        <v>1718</v>
      </c>
      <c r="F933" s="5" t="s">
        <v>1708</v>
      </c>
      <c r="G933" s="5" t="s">
        <v>1709</v>
      </c>
      <c r="H933" s="5" t="s">
        <v>1719</v>
      </c>
      <c r="I933" s="5" t="s">
        <v>1711</v>
      </c>
      <c r="J933" s="61" t="s">
        <v>1712</v>
      </c>
      <c r="N933" s="13"/>
      <c r="O933" s="39">
        <f>MIN(Lääkkeet[[#This Row],[Velvoite 1.1.2025 (pakkauksia)]],Lääkkeet[[#This Row],[Suurimman alitusluvan mukainen velvoite 
1.1.-30.6.2025 (pakkauksia)]],Lääkkeet[[#This Row],[Alin saldo 
1.1.-30.6.2025 (pakkauksia)]])*Lääkkeet[[#This Row],[Kirjanpitoarvo / pakkaus 1.1.2025
(EUR  ALV 0 %)]]</f>
        <v>0</v>
      </c>
      <c r="P933" s="15"/>
      <c r="Q933" s="12"/>
      <c r="R933" s="12"/>
      <c r="S933" s="12"/>
      <c r="T933" s="13"/>
      <c r="U933" s="39">
        <f>MIN(Lääkkeet[[#This Row],[Velvoite 1.7.2025 (pakkauksia)]],Lääkkeet[[#This Row],[Suurimman alitusluvan mukainen velvoite
1.7.-31.12.2025 (pakkauksia)]],Lääkkeet[[#This Row],[Alin saldo 
1.7.-31.12.2025 (pakkauksia)]])*Lääkkeet[[#This Row],[Kirjanpitoarvo / pakkaus 1.7.2025
(EUR  ALV 0 %)]]</f>
        <v>0</v>
      </c>
      <c r="W933" s="49" t="str" cm="1">
        <f t="array" ref="W933">IFERROR(_xlfn.IFS(Lääkkeet[[#This Row],[Sitoutunut pääoma 
1.1.-30.6.2025 (EUR)]]&gt;0,"Täytetyt",Lääkkeet[[#This Row],[Sitoutunut pääoma 
1.7.-31.12.2025 (EUR)]]&gt;0,"Täytetyt"),"")</f>
        <v/>
      </c>
      <c r="X933" s="49"/>
      <c r="Y933" s="5">
        <f>Hakulomake!$B$29</f>
        <v>0</v>
      </c>
    </row>
    <row r="934" spans="1:25" x14ac:dyDescent="0.25">
      <c r="A934" s="6" t="s">
        <v>59</v>
      </c>
      <c r="B934" s="5">
        <f>Hakulomake!$B$17</f>
        <v>0</v>
      </c>
      <c r="C934" s="61">
        <v>8</v>
      </c>
      <c r="D934" s="5" t="s">
        <v>1713</v>
      </c>
      <c r="E934" s="60" t="s">
        <v>1720</v>
      </c>
      <c r="F934" s="5" t="s">
        <v>1715</v>
      </c>
      <c r="G934" s="5" t="s">
        <v>1716</v>
      </c>
      <c r="H934" s="5" t="s">
        <v>787</v>
      </c>
      <c r="I934" s="5" t="s">
        <v>85</v>
      </c>
      <c r="J934" s="61" t="s">
        <v>1721</v>
      </c>
      <c r="N934" s="13"/>
      <c r="O934" s="39">
        <f>MIN(Lääkkeet[[#This Row],[Velvoite 1.1.2025 (pakkauksia)]],Lääkkeet[[#This Row],[Suurimman alitusluvan mukainen velvoite 
1.1.-30.6.2025 (pakkauksia)]],Lääkkeet[[#This Row],[Alin saldo 
1.1.-30.6.2025 (pakkauksia)]])*Lääkkeet[[#This Row],[Kirjanpitoarvo / pakkaus 1.1.2025
(EUR  ALV 0 %)]]</f>
        <v>0</v>
      </c>
      <c r="P934" s="15"/>
      <c r="Q934" s="12"/>
      <c r="R934" s="12"/>
      <c r="S934" s="12"/>
      <c r="T934" s="13"/>
      <c r="U934" s="39">
        <f>MIN(Lääkkeet[[#This Row],[Velvoite 1.7.2025 (pakkauksia)]],Lääkkeet[[#This Row],[Suurimman alitusluvan mukainen velvoite
1.7.-31.12.2025 (pakkauksia)]],Lääkkeet[[#This Row],[Alin saldo 
1.7.-31.12.2025 (pakkauksia)]])*Lääkkeet[[#This Row],[Kirjanpitoarvo / pakkaus 1.7.2025
(EUR  ALV 0 %)]]</f>
        <v>0</v>
      </c>
      <c r="W934" s="49" t="str" cm="1">
        <f t="array" ref="W934">IFERROR(_xlfn.IFS(Lääkkeet[[#This Row],[Sitoutunut pääoma 
1.1.-30.6.2025 (EUR)]]&gt;0,"Täytetyt",Lääkkeet[[#This Row],[Sitoutunut pääoma 
1.7.-31.12.2025 (EUR)]]&gt;0,"Täytetyt"),"")</f>
        <v/>
      </c>
      <c r="X934" s="49"/>
      <c r="Y934" s="5">
        <f>Hakulomake!$B$29</f>
        <v>0</v>
      </c>
    </row>
    <row r="935" spans="1:25" x14ac:dyDescent="0.25">
      <c r="A935" s="6" t="s">
        <v>59</v>
      </c>
      <c r="B935" s="5">
        <f>Hakulomake!$B$17</f>
        <v>0</v>
      </c>
      <c r="C935" s="61">
        <v>8</v>
      </c>
      <c r="D935" s="5" t="s">
        <v>1692</v>
      </c>
      <c r="E935" s="60" t="s">
        <v>1722</v>
      </c>
      <c r="F935" s="5" t="s">
        <v>1694</v>
      </c>
      <c r="G935" s="5" t="s">
        <v>1723</v>
      </c>
      <c r="H935" s="5" t="s">
        <v>1724</v>
      </c>
      <c r="I935" s="5" t="s">
        <v>1725</v>
      </c>
      <c r="J935" s="61" t="s">
        <v>1726</v>
      </c>
      <c r="N935" s="13"/>
      <c r="O935" s="39">
        <f>MIN(Lääkkeet[[#This Row],[Velvoite 1.1.2025 (pakkauksia)]],Lääkkeet[[#This Row],[Suurimman alitusluvan mukainen velvoite 
1.1.-30.6.2025 (pakkauksia)]],Lääkkeet[[#This Row],[Alin saldo 
1.1.-30.6.2025 (pakkauksia)]])*Lääkkeet[[#This Row],[Kirjanpitoarvo / pakkaus 1.1.2025
(EUR  ALV 0 %)]]</f>
        <v>0</v>
      </c>
      <c r="P935" s="15"/>
      <c r="Q935" s="12"/>
      <c r="R935" s="12"/>
      <c r="S935" s="12"/>
      <c r="T935" s="13"/>
      <c r="U935" s="39">
        <f>MIN(Lääkkeet[[#This Row],[Velvoite 1.7.2025 (pakkauksia)]],Lääkkeet[[#This Row],[Suurimman alitusluvan mukainen velvoite
1.7.-31.12.2025 (pakkauksia)]],Lääkkeet[[#This Row],[Alin saldo 
1.7.-31.12.2025 (pakkauksia)]])*Lääkkeet[[#This Row],[Kirjanpitoarvo / pakkaus 1.7.2025
(EUR  ALV 0 %)]]</f>
        <v>0</v>
      </c>
      <c r="W935" s="49" t="str" cm="1">
        <f t="array" ref="W935">IFERROR(_xlfn.IFS(Lääkkeet[[#This Row],[Sitoutunut pääoma 
1.1.-30.6.2025 (EUR)]]&gt;0,"Täytetyt",Lääkkeet[[#This Row],[Sitoutunut pääoma 
1.7.-31.12.2025 (EUR)]]&gt;0,"Täytetyt"),"")</f>
        <v/>
      </c>
      <c r="X935" s="49"/>
      <c r="Y935" s="5">
        <f>Hakulomake!$B$29</f>
        <v>0</v>
      </c>
    </row>
    <row r="936" spans="1:25" x14ac:dyDescent="0.25">
      <c r="A936" s="6" t="s">
        <v>59</v>
      </c>
      <c r="B936" s="5">
        <f>Hakulomake!$B$17</f>
        <v>0</v>
      </c>
      <c r="C936" s="61">
        <v>8</v>
      </c>
      <c r="D936" s="5" t="s">
        <v>1713</v>
      </c>
      <c r="E936" s="60" t="s">
        <v>1727</v>
      </c>
      <c r="F936" s="5" t="s">
        <v>1715</v>
      </c>
      <c r="G936" s="5" t="s">
        <v>1728</v>
      </c>
      <c r="H936" s="5" t="s">
        <v>1701</v>
      </c>
      <c r="I936" s="5" t="s">
        <v>1697</v>
      </c>
      <c r="J936" s="61" t="s">
        <v>1698</v>
      </c>
      <c r="N936" s="13"/>
      <c r="O936" s="39">
        <f>MIN(Lääkkeet[[#This Row],[Velvoite 1.1.2025 (pakkauksia)]],Lääkkeet[[#This Row],[Suurimman alitusluvan mukainen velvoite 
1.1.-30.6.2025 (pakkauksia)]],Lääkkeet[[#This Row],[Alin saldo 
1.1.-30.6.2025 (pakkauksia)]])*Lääkkeet[[#This Row],[Kirjanpitoarvo / pakkaus 1.1.2025
(EUR  ALV 0 %)]]</f>
        <v>0</v>
      </c>
      <c r="P936" s="15"/>
      <c r="Q936" s="12"/>
      <c r="R936" s="12"/>
      <c r="S936" s="12"/>
      <c r="T936" s="13"/>
      <c r="U936" s="39">
        <f>MIN(Lääkkeet[[#This Row],[Velvoite 1.7.2025 (pakkauksia)]],Lääkkeet[[#This Row],[Suurimman alitusluvan mukainen velvoite
1.7.-31.12.2025 (pakkauksia)]],Lääkkeet[[#This Row],[Alin saldo 
1.7.-31.12.2025 (pakkauksia)]])*Lääkkeet[[#This Row],[Kirjanpitoarvo / pakkaus 1.7.2025
(EUR  ALV 0 %)]]</f>
        <v>0</v>
      </c>
      <c r="W936" s="49" t="str" cm="1">
        <f t="array" ref="W936">IFERROR(_xlfn.IFS(Lääkkeet[[#This Row],[Sitoutunut pääoma 
1.1.-30.6.2025 (EUR)]]&gt;0,"Täytetyt",Lääkkeet[[#This Row],[Sitoutunut pääoma 
1.7.-31.12.2025 (EUR)]]&gt;0,"Täytetyt"),"")</f>
        <v/>
      </c>
      <c r="X936" s="49"/>
      <c r="Y936" s="5">
        <f>Hakulomake!$B$29</f>
        <v>0</v>
      </c>
    </row>
    <row r="937" spans="1:25" x14ac:dyDescent="0.25">
      <c r="A937" s="6" t="s">
        <v>59</v>
      </c>
      <c r="B937" s="5">
        <f>Hakulomake!$B$17</f>
        <v>0</v>
      </c>
      <c r="C937" s="61">
        <v>8</v>
      </c>
      <c r="D937" s="5" t="s">
        <v>1713</v>
      </c>
      <c r="E937" s="60" t="s">
        <v>1729</v>
      </c>
      <c r="F937" s="5" t="s">
        <v>1715</v>
      </c>
      <c r="G937" s="5" t="s">
        <v>1728</v>
      </c>
      <c r="H937" s="5" t="s">
        <v>1701</v>
      </c>
      <c r="I937" s="5" t="s">
        <v>1697</v>
      </c>
      <c r="J937" s="61" t="s">
        <v>1698</v>
      </c>
      <c r="N937" s="13"/>
      <c r="O937" s="39">
        <f>MIN(Lääkkeet[[#This Row],[Velvoite 1.1.2025 (pakkauksia)]],Lääkkeet[[#This Row],[Suurimman alitusluvan mukainen velvoite 
1.1.-30.6.2025 (pakkauksia)]],Lääkkeet[[#This Row],[Alin saldo 
1.1.-30.6.2025 (pakkauksia)]])*Lääkkeet[[#This Row],[Kirjanpitoarvo / pakkaus 1.1.2025
(EUR  ALV 0 %)]]</f>
        <v>0</v>
      </c>
      <c r="P937" s="15"/>
      <c r="Q937" s="12"/>
      <c r="R937" s="12"/>
      <c r="S937" s="12"/>
      <c r="T937" s="13"/>
      <c r="U937" s="39">
        <f>MIN(Lääkkeet[[#This Row],[Velvoite 1.7.2025 (pakkauksia)]],Lääkkeet[[#This Row],[Suurimman alitusluvan mukainen velvoite
1.7.-31.12.2025 (pakkauksia)]],Lääkkeet[[#This Row],[Alin saldo 
1.7.-31.12.2025 (pakkauksia)]])*Lääkkeet[[#This Row],[Kirjanpitoarvo / pakkaus 1.7.2025
(EUR  ALV 0 %)]]</f>
        <v>0</v>
      </c>
      <c r="W937" s="49" t="str" cm="1">
        <f t="array" ref="W937">IFERROR(_xlfn.IFS(Lääkkeet[[#This Row],[Sitoutunut pääoma 
1.1.-30.6.2025 (EUR)]]&gt;0,"Täytetyt",Lääkkeet[[#This Row],[Sitoutunut pääoma 
1.7.-31.12.2025 (EUR)]]&gt;0,"Täytetyt"),"")</f>
        <v/>
      </c>
      <c r="X937" s="49"/>
      <c r="Y937" s="5">
        <f>Hakulomake!$B$29</f>
        <v>0</v>
      </c>
    </row>
    <row r="938" spans="1:25" x14ac:dyDescent="0.25">
      <c r="A938" s="6" t="s">
        <v>59</v>
      </c>
      <c r="B938" s="5">
        <f>Hakulomake!$B$17</f>
        <v>0</v>
      </c>
      <c r="C938" s="61">
        <v>8</v>
      </c>
      <c r="D938" s="5" t="s">
        <v>1713</v>
      </c>
      <c r="E938" s="60" t="s">
        <v>1730</v>
      </c>
      <c r="F938" s="5" t="s">
        <v>1715</v>
      </c>
      <c r="G938" s="5" t="s">
        <v>1728</v>
      </c>
      <c r="H938" s="5" t="s">
        <v>1696</v>
      </c>
      <c r="I938" s="5" t="s">
        <v>1697</v>
      </c>
      <c r="J938" s="61" t="s">
        <v>1698</v>
      </c>
      <c r="N938" s="13"/>
      <c r="O938" s="39">
        <f>MIN(Lääkkeet[[#This Row],[Velvoite 1.1.2025 (pakkauksia)]],Lääkkeet[[#This Row],[Suurimman alitusluvan mukainen velvoite 
1.1.-30.6.2025 (pakkauksia)]],Lääkkeet[[#This Row],[Alin saldo 
1.1.-30.6.2025 (pakkauksia)]])*Lääkkeet[[#This Row],[Kirjanpitoarvo / pakkaus 1.1.2025
(EUR  ALV 0 %)]]</f>
        <v>0</v>
      </c>
      <c r="P938" s="15"/>
      <c r="Q938" s="12"/>
      <c r="R938" s="12"/>
      <c r="S938" s="12"/>
      <c r="T938" s="13"/>
      <c r="U938" s="39">
        <f>MIN(Lääkkeet[[#This Row],[Velvoite 1.7.2025 (pakkauksia)]],Lääkkeet[[#This Row],[Suurimman alitusluvan mukainen velvoite
1.7.-31.12.2025 (pakkauksia)]],Lääkkeet[[#This Row],[Alin saldo 
1.7.-31.12.2025 (pakkauksia)]])*Lääkkeet[[#This Row],[Kirjanpitoarvo / pakkaus 1.7.2025
(EUR  ALV 0 %)]]</f>
        <v>0</v>
      </c>
      <c r="W938" s="49" t="str" cm="1">
        <f t="array" ref="W938">IFERROR(_xlfn.IFS(Lääkkeet[[#This Row],[Sitoutunut pääoma 
1.1.-30.6.2025 (EUR)]]&gt;0,"Täytetyt",Lääkkeet[[#This Row],[Sitoutunut pääoma 
1.7.-31.12.2025 (EUR)]]&gt;0,"Täytetyt"),"")</f>
        <v/>
      </c>
      <c r="X938" s="49"/>
      <c r="Y938" s="5">
        <f>Hakulomake!$B$29</f>
        <v>0</v>
      </c>
    </row>
    <row r="939" spans="1:25" x14ac:dyDescent="0.25">
      <c r="A939" s="6" t="s">
        <v>59</v>
      </c>
      <c r="B939" s="5">
        <f>Hakulomake!$B$17</f>
        <v>0</v>
      </c>
      <c r="C939" s="61">
        <v>8</v>
      </c>
      <c r="D939" s="5" t="s">
        <v>1713</v>
      </c>
      <c r="E939" s="60" t="s">
        <v>1731</v>
      </c>
      <c r="F939" s="5" t="s">
        <v>1715</v>
      </c>
      <c r="G939" s="5" t="s">
        <v>1728</v>
      </c>
      <c r="H939" s="5" t="s">
        <v>1696</v>
      </c>
      <c r="I939" s="5" t="s">
        <v>1697</v>
      </c>
      <c r="J939" s="61" t="s">
        <v>1698</v>
      </c>
      <c r="N939" s="13"/>
      <c r="O939" s="39">
        <f>MIN(Lääkkeet[[#This Row],[Velvoite 1.1.2025 (pakkauksia)]],Lääkkeet[[#This Row],[Suurimman alitusluvan mukainen velvoite 
1.1.-30.6.2025 (pakkauksia)]],Lääkkeet[[#This Row],[Alin saldo 
1.1.-30.6.2025 (pakkauksia)]])*Lääkkeet[[#This Row],[Kirjanpitoarvo / pakkaus 1.1.2025
(EUR  ALV 0 %)]]</f>
        <v>0</v>
      </c>
      <c r="P939" s="15"/>
      <c r="Q939" s="12"/>
      <c r="R939" s="12"/>
      <c r="S939" s="12"/>
      <c r="T939" s="13"/>
      <c r="U939" s="39">
        <f>MIN(Lääkkeet[[#This Row],[Velvoite 1.7.2025 (pakkauksia)]],Lääkkeet[[#This Row],[Suurimman alitusluvan mukainen velvoite
1.7.-31.12.2025 (pakkauksia)]],Lääkkeet[[#This Row],[Alin saldo 
1.7.-31.12.2025 (pakkauksia)]])*Lääkkeet[[#This Row],[Kirjanpitoarvo / pakkaus 1.7.2025
(EUR  ALV 0 %)]]</f>
        <v>0</v>
      </c>
      <c r="W939" s="49" t="str" cm="1">
        <f t="array" ref="W939">IFERROR(_xlfn.IFS(Lääkkeet[[#This Row],[Sitoutunut pääoma 
1.1.-30.6.2025 (EUR)]]&gt;0,"Täytetyt",Lääkkeet[[#This Row],[Sitoutunut pääoma 
1.7.-31.12.2025 (EUR)]]&gt;0,"Täytetyt"),"")</f>
        <v/>
      </c>
      <c r="X939" s="49"/>
      <c r="Y939" s="5">
        <f>Hakulomake!$B$29</f>
        <v>0</v>
      </c>
    </row>
    <row r="940" spans="1:25" x14ac:dyDescent="0.25">
      <c r="A940" s="6" t="s">
        <v>59</v>
      </c>
      <c r="B940" s="5">
        <f>Hakulomake!$B$17</f>
        <v>0</v>
      </c>
      <c r="C940" s="61">
        <v>8</v>
      </c>
      <c r="D940" s="5" t="s">
        <v>1732</v>
      </c>
      <c r="E940" s="60" t="s">
        <v>1733</v>
      </c>
      <c r="F940" s="5" t="s">
        <v>1734</v>
      </c>
      <c r="G940" s="5" t="s">
        <v>1735</v>
      </c>
      <c r="H940" s="5" t="s">
        <v>1736</v>
      </c>
      <c r="I940" s="5" t="s">
        <v>1711</v>
      </c>
      <c r="J940" s="61" t="s">
        <v>1712</v>
      </c>
      <c r="N940" s="13"/>
      <c r="O940" s="39">
        <f>MIN(Lääkkeet[[#This Row],[Velvoite 1.1.2025 (pakkauksia)]],Lääkkeet[[#This Row],[Suurimman alitusluvan mukainen velvoite 
1.1.-30.6.2025 (pakkauksia)]],Lääkkeet[[#This Row],[Alin saldo 
1.1.-30.6.2025 (pakkauksia)]])*Lääkkeet[[#This Row],[Kirjanpitoarvo / pakkaus 1.1.2025
(EUR  ALV 0 %)]]</f>
        <v>0</v>
      </c>
      <c r="P940" s="15"/>
      <c r="Q940" s="12"/>
      <c r="R940" s="12"/>
      <c r="S940" s="12"/>
      <c r="T940" s="13"/>
      <c r="U940" s="39">
        <f>MIN(Lääkkeet[[#This Row],[Velvoite 1.7.2025 (pakkauksia)]],Lääkkeet[[#This Row],[Suurimman alitusluvan mukainen velvoite
1.7.-31.12.2025 (pakkauksia)]],Lääkkeet[[#This Row],[Alin saldo 
1.7.-31.12.2025 (pakkauksia)]])*Lääkkeet[[#This Row],[Kirjanpitoarvo / pakkaus 1.7.2025
(EUR  ALV 0 %)]]</f>
        <v>0</v>
      </c>
      <c r="W940" s="49" t="str" cm="1">
        <f t="array" ref="W940">IFERROR(_xlfn.IFS(Lääkkeet[[#This Row],[Sitoutunut pääoma 
1.1.-30.6.2025 (EUR)]]&gt;0,"Täytetyt",Lääkkeet[[#This Row],[Sitoutunut pääoma 
1.7.-31.12.2025 (EUR)]]&gt;0,"Täytetyt"),"")</f>
        <v/>
      </c>
      <c r="X940" s="49"/>
      <c r="Y940" s="5">
        <f>Hakulomake!$B$29</f>
        <v>0</v>
      </c>
    </row>
    <row r="941" spans="1:25" x14ac:dyDescent="0.25">
      <c r="A941" s="6" t="s">
        <v>59</v>
      </c>
      <c r="B941" s="5">
        <f>Hakulomake!$B$17</f>
        <v>0</v>
      </c>
      <c r="C941" s="61">
        <v>8</v>
      </c>
      <c r="D941" s="5" t="s">
        <v>1692</v>
      </c>
      <c r="E941" s="60" t="s">
        <v>1737</v>
      </c>
      <c r="F941" s="5" t="s">
        <v>1694</v>
      </c>
      <c r="G941" s="5" t="s">
        <v>1738</v>
      </c>
      <c r="H941" s="5" t="s">
        <v>1696</v>
      </c>
      <c r="I941" s="5" t="s">
        <v>1697</v>
      </c>
      <c r="J941" s="61" t="s">
        <v>1698</v>
      </c>
      <c r="N941" s="13"/>
      <c r="O941" s="39">
        <f>MIN(Lääkkeet[[#This Row],[Velvoite 1.1.2025 (pakkauksia)]],Lääkkeet[[#This Row],[Suurimman alitusluvan mukainen velvoite 
1.1.-30.6.2025 (pakkauksia)]],Lääkkeet[[#This Row],[Alin saldo 
1.1.-30.6.2025 (pakkauksia)]])*Lääkkeet[[#This Row],[Kirjanpitoarvo / pakkaus 1.1.2025
(EUR  ALV 0 %)]]</f>
        <v>0</v>
      </c>
      <c r="P941" s="15"/>
      <c r="Q941" s="12"/>
      <c r="R941" s="12"/>
      <c r="S941" s="12"/>
      <c r="T941" s="13"/>
      <c r="U941" s="39">
        <f>MIN(Lääkkeet[[#This Row],[Velvoite 1.7.2025 (pakkauksia)]],Lääkkeet[[#This Row],[Suurimman alitusluvan mukainen velvoite
1.7.-31.12.2025 (pakkauksia)]],Lääkkeet[[#This Row],[Alin saldo 
1.7.-31.12.2025 (pakkauksia)]])*Lääkkeet[[#This Row],[Kirjanpitoarvo / pakkaus 1.7.2025
(EUR  ALV 0 %)]]</f>
        <v>0</v>
      </c>
      <c r="W941" s="49" t="str" cm="1">
        <f t="array" ref="W941">IFERROR(_xlfn.IFS(Lääkkeet[[#This Row],[Sitoutunut pääoma 
1.1.-30.6.2025 (EUR)]]&gt;0,"Täytetyt",Lääkkeet[[#This Row],[Sitoutunut pääoma 
1.7.-31.12.2025 (EUR)]]&gt;0,"Täytetyt"),"")</f>
        <v/>
      </c>
      <c r="X941" s="49"/>
      <c r="Y941" s="5">
        <f>Hakulomake!$B$29</f>
        <v>0</v>
      </c>
    </row>
    <row r="942" spans="1:25" x14ac:dyDescent="0.25">
      <c r="A942" s="6" t="s">
        <v>59</v>
      </c>
      <c r="B942" s="5">
        <f>Hakulomake!$B$17</f>
        <v>0</v>
      </c>
      <c r="C942" s="61">
        <v>8</v>
      </c>
      <c r="D942" s="5" t="s">
        <v>1713</v>
      </c>
      <c r="E942" s="60" t="s">
        <v>1739</v>
      </c>
      <c r="F942" s="5" t="s">
        <v>1715</v>
      </c>
      <c r="G942" s="5" t="s">
        <v>1740</v>
      </c>
      <c r="H942" s="5" t="s">
        <v>1701</v>
      </c>
      <c r="I942" s="5" t="s">
        <v>1711</v>
      </c>
      <c r="J942" s="61" t="s">
        <v>1712</v>
      </c>
      <c r="N942" s="13"/>
      <c r="O942" s="39">
        <f>MIN(Lääkkeet[[#This Row],[Velvoite 1.1.2025 (pakkauksia)]],Lääkkeet[[#This Row],[Suurimman alitusluvan mukainen velvoite 
1.1.-30.6.2025 (pakkauksia)]],Lääkkeet[[#This Row],[Alin saldo 
1.1.-30.6.2025 (pakkauksia)]])*Lääkkeet[[#This Row],[Kirjanpitoarvo / pakkaus 1.1.2025
(EUR  ALV 0 %)]]</f>
        <v>0</v>
      </c>
      <c r="P942" s="15"/>
      <c r="Q942" s="12"/>
      <c r="R942" s="12"/>
      <c r="S942" s="12"/>
      <c r="T942" s="13"/>
      <c r="U942" s="39">
        <f>MIN(Lääkkeet[[#This Row],[Velvoite 1.7.2025 (pakkauksia)]],Lääkkeet[[#This Row],[Suurimman alitusluvan mukainen velvoite
1.7.-31.12.2025 (pakkauksia)]],Lääkkeet[[#This Row],[Alin saldo 
1.7.-31.12.2025 (pakkauksia)]])*Lääkkeet[[#This Row],[Kirjanpitoarvo / pakkaus 1.7.2025
(EUR  ALV 0 %)]]</f>
        <v>0</v>
      </c>
      <c r="W942" s="49" t="str" cm="1">
        <f t="array" ref="W942">IFERROR(_xlfn.IFS(Lääkkeet[[#This Row],[Sitoutunut pääoma 
1.1.-30.6.2025 (EUR)]]&gt;0,"Täytetyt",Lääkkeet[[#This Row],[Sitoutunut pääoma 
1.7.-31.12.2025 (EUR)]]&gt;0,"Täytetyt"),"")</f>
        <v/>
      </c>
      <c r="X942" s="49"/>
      <c r="Y942" s="5">
        <f>Hakulomake!$B$29</f>
        <v>0</v>
      </c>
    </row>
    <row r="943" spans="1:25" x14ac:dyDescent="0.25">
      <c r="A943" s="6" t="s">
        <v>59</v>
      </c>
      <c r="B943" s="5">
        <f>Hakulomake!$B$17</f>
        <v>0</v>
      </c>
      <c r="C943" s="61">
        <v>8</v>
      </c>
      <c r="D943" s="5" t="s">
        <v>1713</v>
      </c>
      <c r="E943" s="60" t="s">
        <v>1741</v>
      </c>
      <c r="F943" s="5" t="s">
        <v>1715</v>
      </c>
      <c r="G943" s="5" t="s">
        <v>1742</v>
      </c>
      <c r="H943" s="5" t="s">
        <v>1743</v>
      </c>
      <c r="I943" s="5" t="s">
        <v>1744</v>
      </c>
      <c r="J943" s="61" t="s">
        <v>1698</v>
      </c>
      <c r="N943" s="13"/>
      <c r="O943" s="39">
        <f>MIN(Lääkkeet[[#This Row],[Velvoite 1.1.2025 (pakkauksia)]],Lääkkeet[[#This Row],[Suurimman alitusluvan mukainen velvoite 
1.1.-30.6.2025 (pakkauksia)]],Lääkkeet[[#This Row],[Alin saldo 
1.1.-30.6.2025 (pakkauksia)]])*Lääkkeet[[#This Row],[Kirjanpitoarvo / pakkaus 1.1.2025
(EUR  ALV 0 %)]]</f>
        <v>0</v>
      </c>
      <c r="P943" s="15"/>
      <c r="Q943" s="12"/>
      <c r="R943" s="12"/>
      <c r="S943" s="12"/>
      <c r="T943" s="13"/>
      <c r="U943" s="39">
        <f>MIN(Lääkkeet[[#This Row],[Velvoite 1.7.2025 (pakkauksia)]],Lääkkeet[[#This Row],[Suurimman alitusluvan mukainen velvoite
1.7.-31.12.2025 (pakkauksia)]],Lääkkeet[[#This Row],[Alin saldo 
1.7.-31.12.2025 (pakkauksia)]])*Lääkkeet[[#This Row],[Kirjanpitoarvo / pakkaus 1.7.2025
(EUR  ALV 0 %)]]</f>
        <v>0</v>
      </c>
      <c r="W943" s="49" t="str" cm="1">
        <f t="array" ref="W943">IFERROR(_xlfn.IFS(Lääkkeet[[#This Row],[Sitoutunut pääoma 
1.1.-30.6.2025 (EUR)]]&gt;0,"Täytetyt",Lääkkeet[[#This Row],[Sitoutunut pääoma 
1.7.-31.12.2025 (EUR)]]&gt;0,"Täytetyt"),"")</f>
        <v/>
      </c>
      <c r="X943" s="49"/>
      <c r="Y943" s="5">
        <f>Hakulomake!$B$29</f>
        <v>0</v>
      </c>
    </row>
    <row r="944" spans="1:25" x14ac:dyDescent="0.25">
      <c r="A944" s="6" t="s">
        <v>59</v>
      </c>
      <c r="B944" s="5">
        <f>Hakulomake!$B$17</f>
        <v>0</v>
      </c>
      <c r="C944" s="61">
        <v>8</v>
      </c>
      <c r="D944" s="5" t="s">
        <v>1692</v>
      </c>
      <c r="E944" s="60" t="s">
        <v>1745</v>
      </c>
      <c r="F944" s="5" t="s">
        <v>1694</v>
      </c>
      <c r="G944" s="5" t="s">
        <v>1746</v>
      </c>
      <c r="H944" s="5" t="s">
        <v>1747</v>
      </c>
      <c r="I944" s="5" t="s">
        <v>1725</v>
      </c>
      <c r="J944" s="61" t="s">
        <v>1726</v>
      </c>
      <c r="N944" s="13"/>
      <c r="O944" s="39">
        <f>MIN(Lääkkeet[[#This Row],[Velvoite 1.1.2025 (pakkauksia)]],Lääkkeet[[#This Row],[Suurimman alitusluvan mukainen velvoite 
1.1.-30.6.2025 (pakkauksia)]],Lääkkeet[[#This Row],[Alin saldo 
1.1.-30.6.2025 (pakkauksia)]])*Lääkkeet[[#This Row],[Kirjanpitoarvo / pakkaus 1.1.2025
(EUR  ALV 0 %)]]</f>
        <v>0</v>
      </c>
      <c r="P944" s="15"/>
      <c r="Q944" s="12"/>
      <c r="R944" s="12"/>
      <c r="S944" s="12"/>
      <c r="T944" s="13"/>
      <c r="U944" s="39">
        <f>MIN(Lääkkeet[[#This Row],[Velvoite 1.7.2025 (pakkauksia)]],Lääkkeet[[#This Row],[Suurimman alitusluvan mukainen velvoite
1.7.-31.12.2025 (pakkauksia)]],Lääkkeet[[#This Row],[Alin saldo 
1.7.-31.12.2025 (pakkauksia)]])*Lääkkeet[[#This Row],[Kirjanpitoarvo / pakkaus 1.7.2025
(EUR  ALV 0 %)]]</f>
        <v>0</v>
      </c>
      <c r="W944" s="49" t="str" cm="1">
        <f t="array" ref="W944">IFERROR(_xlfn.IFS(Lääkkeet[[#This Row],[Sitoutunut pääoma 
1.1.-30.6.2025 (EUR)]]&gt;0,"Täytetyt",Lääkkeet[[#This Row],[Sitoutunut pääoma 
1.7.-31.12.2025 (EUR)]]&gt;0,"Täytetyt"),"")</f>
        <v/>
      </c>
      <c r="X944" s="49"/>
      <c r="Y944" s="5">
        <f>Hakulomake!$B$29</f>
        <v>0</v>
      </c>
    </row>
    <row r="945" spans="1:25" x14ac:dyDescent="0.25">
      <c r="A945" s="6" t="s">
        <v>59</v>
      </c>
      <c r="B945" s="5">
        <f>Hakulomake!$B$17</f>
        <v>0</v>
      </c>
      <c r="C945" s="61">
        <v>8</v>
      </c>
      <c r="D945" s="5" t="s">
        <v>1707</v>
      </c>
      <c r="E945" s="60" t="s">
        <v>1748</v>
      </c>
      <c r="F945" s="5" t="s">
        <v>1708</v>
      </c>
      <c r="G945" s="5" t="s">
        <v>1709</v>
      </c>
      <c r="H945" s="5" t="s">
        <v>1696</v>
      </c>
      <c r="I945" s="5" t="s">
        <v>1711</v>
      </c>
      <c r="J945" s="61" t="s">
        <v>1712</v>
      </c>
      <c r="N945" s="13"/>
      <c r="O945" s="39">
        <f>MIN(Lääkkeet[[#This Row],[Velvoite 1.1.2025 (pakkauksia)]],Lääkkeet[[#This Row],[Suurimman alitusluvan mukainen velvoite 
1.1.-30.6.2025 (pakkauksia)]],Lääkkeet[[#This Row],[Alin saldo 
1.1.-30.6.2025 (pakkauksia)]])*Lääkkeet[[#This Row],[Kirjanpitoarvo / pakkaus 1.1.2025
(EUR  ALV 0 %)]]</f>
        <v>0</v>
      </c>
      <c r="P945" s="15"/>
      <c r="Q945" s="12"/>
      <c r="R945" s="12"/>
      <c r="S945" s="12"/>
      <c r="T945" s="13"/>
      <c r="U945" s="39">
        <f>MIN(Lääkkeet[[#This Row],[Velvoite 1.7.2025 (pakkauksia)]],Lääkkeet[[#This Row],[Suurimman alitusluvan mukainen velvoite
1.7.-31.12.2025 (pakkauksia)]],Lääkkeet[[#This Row],[Alin saldo 
1.7.-31.12.2025 (pakkauksia)]])*Lääkkeet[[#This Row],[Kirjanpitoarvo / pakkaus 1.7.2025
(EUR  ALV 0 %)]]</f>
        <v>0</v>
      </c>
      <c r="W945" s="49" t="str" cm="1">
        <f t="array" ref="W945">IFERROR(_xlfn.IFS(Lääkkeet[[#This Row],[Sitoutunut pääoma 
1.1.-30.6.2025 (EUR)]]&gt;0,"Täytetyt",Lääkkeet[[#This Row],[Sitoutunut pääoma 
1.7.-31.12.2025 (EUR)]]&gt;0,"Täytetyt"),"")</f>
        <v/>
      </c>
      <c r="X945" s="49"/>
      <c r="Y945" s="5">
        <f>Hakulomake!$B$29</f>
        <v>0</v>
      </c>
    </row>
    <row r="946" spans="1:25" x14ac:dyDescent="0.25">
      <c r="A946" s="6" t="s">
        <v>59</v>
      </c>
      <c r="B946" s="5">
        <f>Hakulomake!$B$17</f>
        <v>0</v>
      </c>
      <c r="C946" s="61">
        <v>8</v>
      </c>
      <c r="D946" s="5" t="s">
        <v>2747</v>
      </c>
      <c r="E946" s="60" t="s">
        <v>2748</v>
      </c>
      <c r="F946" s="5" t="s">
        <v>2749</v>
      </c>
      <c r="G946" s="5" t="s">
        <v>2750</v>
      </c>
      <c r="H946" s="5" t="s">
        <v>244</v>
      </c>
      <c r="I946" s="5" t="s">
        <v>806</v>
      </c>
      <c r="J946" s="61">
        <v>100</v>
      </c>
      <c r="N946" s="13"/>
      <c r="O946" s="39">
        <f>MIN(Lääkkeet[[#This Row],[Velvoite 1.1.2025 (pakkauksia)]],Lääkkeet[[#This Row],[Suurimman alitusluvan mukainen velvoite 
1.1.-30.6.2025 (pakkauksia)]],Lääkkeet[[#This Row],[Alin saldo 
1.1.-30.6.2025 (pakkauksia)]])*Lääkkeet[[#This Row],[Kirjanpitoarvo / pakkaus 1.1.2025
(EUR  ALV 0 %)]]</f>
        <v>0</v>
      </c>
      <c r="P946" s="15"/>
      <c r="Q946" s="12"/>
      <c r="R946" s="12"/>
      <c r="S946" s="12"/>
      <c r="T946" s="13"/>
      <c r="U946" s="39">
        <f>MIN(Lääkkeet[[#This Row],[Velvoite 1.7.2025 (pakkauksia)]],Lääkkeet[[#This Row],[Suurimman alitusluvan mukainen velvoite
1.7.-31.12.2025 (pakkauksia)]],Lääkkeet[[#This Row],[Alin saldo 
1.7.-31.12.2025 (pakkauksia)]])*Lääkkeet[[#This Row],[Kirjanpitoarvo / pakkaus 1.7.2025
(EUR  ALV 0 %)]]</f>
        <v>0</v>
      </c>
      <c r="W946" s="49" t="str" cm="1">
        <f t="array" ref="W946">IFERROR(_xlfn.IFS(Lääkkeet[[#This Row],[Sitoutunut pääoma 
1.1.-30.6.2025 (EUR)]]&gt;0,"Täytetyt",Lääkkeet[[#This Row],[Sitoutunut pääoma 
1.7.-31.12.2025 (EUR)]]&gt;0,"Täytetyt"),"")</f>
        <v/>
      </c>
      <c r="X946" s="49"/>
      <c r="Y946" s="5">
        <f>Hakulomake!$B$29</f>
        <v>0</v>
      </c>
    </row>
    <row r="947" spans="1:25" x14ac:dyDescent="0.25">
      <c r="A947" s="6" t="s">
        <v>59</v>
      </c>
      <c r="B947" s="5">
        <f>Hakulomake!$B$17</f>
        <v>0</v>
      </c>
      <c r="C947" s="61">
        <v>8</v>
      </c>
      <c r="D947" s="5" t="s">
        <v>1713</v>
      </c>
      <c r="E947" s="60" t="s">
        <v>1749</v>
      </c>
      <c r="F947" s="5" t="s">
        <v>1715</v>
      </c>
      <c r="G947" s="5" t="s">
        <v>1750</v>
      </c>
      <c r="H947" s="5" t="s">
        <v>1743</v>
      </c>
      <c r="I947" s="5" t="s">
        <v>1744</v>
      </c>
      <c r="J947" s="61" t="s">
        <v>1698</v>
      </c>
      <c r="N947" s="13"/>
      <c r="O947" s="39">
        <f>MIN(Lääkkeet[[#This Row],[Velvoite 1.1.2025 (pakkauksia)]],Lääkkeet[[#This Row],[Suurimman alitusluvan mukainen velvoite 
1.1.-30.6.2025 (pakkauksia)]],Lääkkeet[[#This Row],[Alin saldo 
1.1.-30.6.2025 (pakkauksia)]])*Lääkkeet[[#This Row],[Kirjanpitoarvo / pakkaus 1.1.2025
(EUR  ALV 0 %)]]</f>
        <v>0</v>
      </c>
      <c r="P947" s="15"/>
      <c r="Q947" s="12"/>
      <c r="R947" s="12"/>
      <c r="S947" s="12"/>
      <c r="T947" s="13"/>
      <c r="U947" s="39">
        <f>MIN(Lääkkeet[[#This Row],[Velvoite 1.7.2025 (pakkauksia)]],Lääkkeet[[#This Row],[Suurimman alitusluvan mukainen velvoite
1.7.-31.12.2025 (pakkauksia)]],Lääkkeet[[#This Row],[Alin saldo 
1.7.-31.12.2025 (pakkauksia)]])*Lääkkeet[[#This Row],[Kirjanpitoarvo / pakkaus 1.7.2025
(EUR  ALV 0 %)]]</f>
        <v>0</v>
      </c>
      <c r="W947" s="49" t="str" cm="1">
        <f t="array" ref="W947">IFERROR(_xlfn.IFS(Lääkkeet[[#This Row],[Sitoutunut pääoma 
1.1.-30.6.2025 (EUR)]]&gt;0,"Täytetyt",Lääkkeet[[#This Row],[Sitoutunut pääoma 
1.7.-31.12.2025 (EUR)]]&gt;0,"Täytetyt"),"")</f>
        <v/>
      </c>
      <c r="X947" s="49"/>
      <c r="Y947" s="5">
        <f>Hakulomake!$B$29</f>
        <v>0</v>
      </c>
    </row>
    <row r="948" spans="1:25" x14ac:dyDescent="0.25">
      <c r="A948" s="6" t="s">
        <v>59</v>
      </c>
      <c r="B948" s="5">
        <f>Hakulomake!$B$17</f>
        <v>0</v>
      </c>
      <c r="C948" s="61">
        <v>8</v>
      </c>
      <c r="D948" s="5" t="s">
        <v>1692</v>
      </c>
      <c r="E948" s="60" t="s">
        <v>1751</v>
      </c>
      <c r="F948" s="5" t="s">
        <v>1694</v>
      </c>
      <c r="G948" s="5" t="s">
        <v>1738</v>
      </c>
      <c r="H948" s="5" t="s">
        <v>1701</v>
      </c>
      <c r="I948" s="5" t="s">
        <v>1697</v>
      </c>
      <c r="J948" s="61" t="s">
        <v>1705</v>
      </c>
      <c r="N948" s="13"/>
      <c r="O948" s="39">
        <f>MIN(Lääkkeet[[#This Row],[Velvoite 1.1.2025 (pakkauksia)]],Lääkkeet[[#This Row],[Suurimman alitusluvan mukainen velvoite 
1.1.-30.6.2025 (pakkauksia)]],Lääkkeet[[#This Row],[Alin saldo 
1.1.-30.6.2025 (pakkauksia)]])*Lääkkeet[[#This Row],[Kirjanpitoarvo / pakkaus 1.1.2025
(EUR  ALV 0 %)]]</f>
        <v>0</v>
      </c>
      <c r="P948" s="15"/>
      <c r="Q948" s="12"/>
      <c r="R948" s="12"/>
      <c r="S948" s="12"/>
      <c r="T948" s="13"/>
      <c r="U948" s="39">
        <f>MIN(Lääkkeet[[#This Row],[Velvoite 1.7.2025 (pakkauksia)]],Lääkkeet[[#This Row],[Suurimman alitusluvan mukainen velvoite
1.7.-31.12.2025 (pakkauksia)]],Lääkkeet[[#This Row],[Alin saldo 
1.7.-31.12.2025 (pakkauksia)]])*Lääkkeet[[#This Row],[Kirjanpitoarvo / pakkaus 1.7.2025
(EUR  ALV 0 %)]]</f>
        <v>0</v>
      </c>
      <c r="W948" s="49" t="str" cm="1">
        <f t="array" ref="W948">IFERROR(_xlfn.IFS(Lääkkeet[[#This Row],[Sitoutunut pääoma 
1.1.-30.6.2025 (EUR)]]&gt;0,"Täytetyt",Lääkkeet[[#This Row],[Sitoutunut pääoma 
1.7.-31.12.2025 (EUR)]]&gt;0,"Täytetyt"),"")</f>
        <v/>
      </c>
      <c r="X948" s="49"/>
      <c r="Y948" s="5">
        <f>Hakulomake!$B$29</f>
        <v>0</v>
      </c>
    </row>
    <row r="949" spans="1:25" x14ac:dyDescent="0.25">
      <c r="A949" s="6" t="s">
        <v>59</v>
      </c>
      <c r="B949" s="5">
        <f>Hakulomake!$B$17</f>
        <v>0</v>
      </c>
      <c r="C949" s="61">
        <v>8</v>
      </c>
      <c r="D949" s="5" t="s">
        <v>1713</v>
      </c>
      <c r="E949" s="60" t="s">
        <v>1752</v>
      </c>
      <c r="F949" s="5" t="s">
        <v>1715</v>
      </c>
      <c r="G949" s="5" t="s">
        <v>1728</v>
      </c>
      <c r="H949" s="5" t="s">
        <v>1701</v>
      </c>
      <c r="I949" s="5" t="s">
        <v>1697</v>
      </c>
      <c r="J949" s="61" t="s">
        <v>1712</v>
      </c>
      <c r="N949" s="13"/>
      <c r="O949" s="39">
        <f>MIN(Lääkkeet[[#This Row],[Velvoite 1.1.2025 (pakkauksia)]],Lääkkeet[[#This Row],[Suurimman alitusluvan mukainen velvoite 
1.1.-30.6.2025 (pakkauksia)]],Lääkkeet[[#This Row],[Alin saldo 
1.1.-30.6.2025 (pakkauksia)]])*Lääkkeet[[#This Row],[Kirjanpitoarvo / pakkaus 1.1.2025
(EUR  ALV 0 %)]]</f>
        <v>0</v>
      </c>
      <c r="P949" s="15"/>
      <c r="Q949" s="12"/>
      <c r="R949" s="12"/>
      <c r="S949" s="12"/>
      <c r="T949" s="13"/>
      <c r="U949" s="39">
        <f>MIN(Lääkkeet[[#This Row],[Velvoite 1.7.2025 (pakkauksia)]],Lääkkeet[[#This Row],[Suurimman alitusluvan mukainen velvoite
1.7.-31.12.2025 (pakkauksia)]],Lääkkeet[[#This Row],[Alin saldo 
1.7.-31.12.2025 (pakkauksia)]])*Lääkkeet[[#This Row],[Kirjanpitoarvo / pakkaus 1.7.2025
(EUR  ALV 0 %)]]</f>
        <v>0</v>
      </c>
      <c r="W949" s="49" t="str" cm="1">
        <f t="array" ref="W949">IFERROR(_xlfn.IFS(Lääkkeet[[#This Row],[Sitoutunut pääoma 
1.1.-30.6.2025 (EUR)]]&gt;0,"Täytetyt",Lääkkeet[[#This Row],[Sitoutunut pääoma 
1.7.-31.12.2025 (EUR)]]&gt;0,"Täytetyt"),"")</f>
        <v/>
      </c>
      <c r="X949" s="49"/>
      <c r="Y949" s="5">
        <f>Hakulomake!$B$29</f>
        <v>0</v>
      </c>
    </row>
    <row r="950" spans="1:25" x14ac:dyDescent="0.25">
      <c r="A950" s="6" t="s">
        <v>59</v>
      </c>
      <c r="B950" s="5">
        <f>Hakulomake!$B$17</f>
        <v>0</v>
      </c>
      <c r="C950" s="61">
        <v>8</v>
      </c>
      <c r="D950" s="5" t="s">
        <v>1713</v>
      </c>
      <c r="E950" s="60" t="s">
        <v>1753</v>
      </c>
      <c r="F950" s="5" t="s">
        <v>1715</v>
      </c>
      <c r="G950" s="5" t="s">
        <v>1716</v>
      </c>
      <c r="H950" s="5" t="s">
        <v>196</v>
      </c>
      <c r="I950" s="5" t="s">
        <v>85</v>
      </c>
      <c r="J950" s="61" t="s">
        <v>1721</v>
      </c>
      <c r="N950" s="13"/>
      <c r="O950" s="39">
        <f>MIN(Lääkkeet[[#This Row],[Velvoite 1.1.2025 (pakkauksia)]],Lääkkeet[[#This Row],[Suurimman alitusluvan mukainen velvoite 
1.1.-30.6.2025 (pakkauksia)]],Lääkkeet[[#This Row],[Alin saldo 
1.1.-30.6.2025 (pakkauksia)]])*Lääkkeet[[#This Row],[Kirjanpitoarvo / pakkaus 1.1.2025
(EUR  ALV 0 %)]]</f>
        <v>0</v>
      </c>
      <c r="P950" s="15"/>
      <c r="Q950" s="12"/>
      <c r="R950" s="12"/>
      <c r="S950" s="12"/>
      <c r="T950" s="13"/>
      <c r="U950" s="39">
        <f>MIN(Lääkkeet[[#This Row],[Velvoite 1.7.2025 (pakkauksia)]],Lääkkeet[[#This Row],[Suurimman alitusluvan mukainen velvoite
1.7.-31.12.2025 (pakkauksia)]],Lääkkeet[[#This Row],[Alin saldo 
1.7.-31.12.2025 (pakkauksia)]])*Lääkkeet[[#This Row],[Kirjanpitoarvo / pakkaus 1.7.2025
(EUR  ALV 0 %)]]</f>
        <v>0</v>
      </c>
      <c r="W950" s="49" t="str" cm="1">
        <f t="array" ref="W950">IFERROR(_xlfn.IFS(Lääkkeet[[#This Row],[Sitoutunut pääoma 
1.1.-30.6.2025 (EUR)]]&gt;0,"Täytetyt",Lääkkeet[[#This Row],[Sitoutunut pääoma 
1.7.-31.12.2025 (EUR)]]&gt;0,"Täytetyt"),"")</f>
        <v/>
      </c>
      <c r="X950" s="49"/>
      <c r="Y950" s="5">
        <f>Hakulomake!$B$29</f>
        <v>0</v>
      </c>
    </row>
    <row r="951" spans="1:25" x14ac:dyDescent="0.25">
      <c r="A951" s="6" t="s">
        <v>59</v>
      </c>
      <c r="B951" s="5">
        <f>Hakulomake!$B$17</f>
        <v>0</v>
      </c>
      <c r="C951" s="61">
        <v>8</v>
      </c>
      <c r="D951" s="5" t="s">
        <v>1713</v>
      </c>
      <c r="E951" s="60" t="s">
        <v>1754</v>
      </c>
      <c r="F951" s="5" t="s">
        <v>1715</v>
      </c>
      <c r="G951" s="5" t="s">
        <v>1755</v>
      </c>
      <c r="H951" s="5" t="s">
        <v>1743</v>
      </c>
      <c r="I951" s="5" t="s">
        <v>1744</v>
      </c>
      <c r="J951" s="61" t="s">
        <v>1698</v>
      </c>
      <c r="N951" s="13"/>
      <c r="O951" s="39">
        <f>MIN(Lääkkeet[[#This Row],[Velvoite 1.1.2025 (pakkauksia)]],Lääkkeet[[#This Row],[Suurimman alitusluvan mukainen velvoite 
1.1.-30.6.2025 (pakkauksia)]],Lääkkeet[[#This Row],[Alin saldo 
1.1.-30.6.2025 (pakkauksia)]])*Lääkkeet[[#This Row],[Kirjanpitoarvo / pakkaus 1.1.2025
(EUR  ALV 0 %)]]</f>
        <v>0</v>
      </c>
      <c r="P951" s="15"/>
      <c r="Q951" s="12"/>
      <c r="R951" s="12"/>
      <c r="S951" s="12"/>
      <c r="T951" s="13"/>
      <c r="U951" s="39">
        <f>MIN(Lääkkeet[[#This Row],[Velvoite 1.7.2025 (pakkauksia)]],Lääkkeet[[#This Row],[Suurimman alitusluvan mukainen velvoite
1.7.-31.12.2025 (pakkauksia)]],Lääkkeet[[#This Row],[Alin saldo 
1.7.-31.12.2025 (pakkauksia)]])*Lääkkeet[[#This Row],[Kirjanpitoarvo / pakkaus 1.7.2025
(EUR  ALV 0 %)]]</f>
        <v>0</v>
      </c>
      <c r="W951" s="49" t="str" cm="1">
        <f t="array" ref="W951">IFERROR(_xlfn.IFS(Lääkkeet[[#This Row],[Sitoutunut pääoma 
1.1.-30.6.2025 (EUR)]]&gt;0,"Täytetyt",Lääkkeet[[#This Row],[Sitoutunut pääoma 
1.7.-31.12.2025 (EUR)]]&gt;0,"Täytetyt"),"")</f>
        <v/>
      </c>
      <c r="X951" s="49"/>
      <c r="Y951" s="5">
        <f>Hakulomake!$B$29</f>
        <v>0</v>
      </c>
    </row>
    <row r="952" spans="1:25" x14ac:dyDescent="0.25">
      <c r="A952" s="6" t="s">
        <v>59</v>
      </c>
      <c r="B952" s="5">
        <f>Hakulomake!$B$17</f>
        <v>0</v>
      </c>
      <c r="C952" s="61">
        <v>8</v>
      </c>
      <c r="D952" s="5" t="s">
        <v>1692</v>
      </c>
      <c r="E952" s="60" t="s">
        <v>1756</v>
      </c>
      <c r="F952" s="5" t="s">
        <v>1694</v>
      </c>
      <c r="G952" s="5" t="s">
        <v>1738</v>
      </c>
      <c r="H952" s="5" t="s">
        <v>1701</v>
      </c>
      <c r="I952" s="5" t="s">
        <v>1697</v>
      </c>
      <c r="J952" s="61" t="s">
        <v>1698</v>
      </c>
      <c r="N952" s="13"/>
      <c r="O952" s="39">
        <f>MIN(Lääkkeet[[#This Row],[Velvoite 1.1.2025 (pakkauksia)]],Lääkkeet[[#This Row],[Suurimman alitusluvan mukainen velvoite 
1.1.-30.6.2025 (pakkauksia)]],Lääkkeet[[#This Row],[Alin saldo 
1.1.-30.6.2025 (pakkauksia)]])*Lääkkeet[[#This Row],[Kirjanpitoarvo / pakkaus 1.1.2025
(EUR  ALV 0 %)]]</f>
        <v>0</v>
      </c>
      <c r="P952" s="15"/>
      <c r="Q952" s="12"/>
      <c r="R952" s="12"/>
      <c r="S952" s="12"/>
      <c r="T952" s="13"/>
      <c r="U952" s="39">
        <f>MIN(Lääkkeet[[#This Row],[Velvoite 1.7.2025 (pakkauksia)]],Lääkkeet[[#This Row],[Suurimman alitusluvan mukainen velvoite
1.7.-31.12.2025 (pakkauksia)]],Lääkkeet[[#This Row],[Alin saldo 
1.7.-31.12.2025 (pakkauksia)]])*Lääkkeet[[#This Row],[Kirjanpitoarvo / pakkaus 1.7.2025
(EUR  ALV 0 %)]]</f>
        <v>0</v>
      </c>
      <c r="W952" s="49" t="str" cm="1">
        <f t="array" ref="W952">IFERROR(_xlfn.IFS(Lääkkeet[[#This Row],[Sitoutunut pääoma 
1.1.-30.6.2025 (EUR)]]&gt;0,"Täytetyt",Lääkkeet[[#This Row],[Sitoutunut pääoma 
1.7.-31.12.2025 (EUR)]]&gt;0,"Täytetyt"),"")</f>
        <v/>
      </c>
      <c r="X952" s="49"/>
      <c r="Y952" s="5">
        <f>Hakulomake!$B$29</f>
        <v>0</v>
      </c>
    </row>
    <row r="953" spans="1:25" x14ac:dyDescent="0.25">
      <c r="A953" s="6" t="s">
        <v>59</v>
      </c>
      <c r="B953" s="5">
        <f>Hakulomake!$B$17</f>
        <v>0</v>
      </c>
      <c r="C953" s="61">
        <v>8</v>
      </c>
      <c r="D953" s="5" t="s">
        <v>1692</v>
      </c>
      <c r="E953" s="60" t="s">
        <v>1757</v>
      </c>
      <c r="F953" s="5" t="s">
        <v>1694</v>
      </c>
      <c r="G953" s="5" t="s">
        <v>1738</v>
      </c>
      <c r="H953" s="5" t="s">
        <v>1704</v>
      </c>
      <c r="I953" s="5" t="s">
        <v>1697</v>
      </c>
      <c r="J953" s="61" t="s">
        <v>1698</v>
      </c>
      <c r="N953" s="13"/>
      <c r="O953" s="39">
        <f>MIN(Lääkkeet[[#This Row],[Velvoite 1.1.2025 (pakkauksia)]],Lääkkeet[[#This Row],[Suurimman alitusluvan mukainen velvoite 
1.1.-30.6.2025 (pakkauksia)]],Lääkkeet[[#This Row],[Alin saldo 
1.1.-30.6.2025 (pakkauksia)]])*Lääkkeet[[#This Row],[Kirjanpitoarvo / pakkaus 1.1.2025
(EUR  ALV 0 %)]]</f>
        <v>0</v>
      </c>
      <c r="P953" s="15"/>
      <c r="Q953" s="12"/>
      <c r="R953" s="12"/>
      <c r="S953" s="12"/>
      <c r="T953" s="13"/>
      <c r="U953" s="39">
        <f>MIN(Lääkkeet[[#This Row],[Velvoite 1.7.2025 (pakkauksia)]],Lääkkeet[[#This Row],[Suurimman alitusluvan mukainen velvoite
1.7.-31.12.2025 (pakkauksia)]],Lääkkeet[[#This Row],[Alin saldo 
1.7.-31.12.2025 (pakkauksia)]])*Lääkkeet[[#This Row],[Kirjanpitoarvo / pakkaus 1.7.2025
(EUR  ALV 0 %)]]</f>
        <v>0</v>
      </c>
      <c r="W953" s="49" t="str" cm="1">
        <f t="array" ref="W953">IFERROR(_xlfn.IFS(Lääkkeet[[#This Row],[Sitoutunut pääoma 
1.1.-30.6.2025 (EUR)]]&gt;0,"Täytetyt",Lääkkeet[[#This Row],[Sitoutunut pääoma 
1.7.-31.12.2025 (EUR)]]&gt;0,"Täytetyt"),"")</f>
        <v/>
      </c>
      <c r="X953" s="49"/>
      <c r="Y953" s="5">
        <f>Hakulomake!$B$29</f>
        <v>0</v>
      </c>
    </row>
    <row r="954" spans="1:25" x14ac:dyDescent="0.25">
      <c r="A954" s="6" t="s">
        <v>59</v>
      </c>
      <c r="B954" s="5">
        <f>Hakulomake!$B$17</f>
        <v>0</v>
      </c>
      <c r="C954" s="61">
        <v>8</v>
      </c>
      <c r="D954" s="5" t="s">
        <v>1713</v>
      </c>
      <c r="E954" s="60" t="s">
        <v>1758</v>
      </c>
      <c r="F954" s="5" t="s">
        <v>1715</v>
      </c>
      <c r="G954" s="5" t="s">
        <v>1728</v>
      </c>
      <c r="H954" s="5" t="s">
        <v>1701</v>
      </c>
      <c r="I954" s="5" t="s">
        <v>1697</v>
      </c>
      <c r="J954" s="61" t="s">
        <v>1712</v>
      </c>
      <c r="N954" s="13"/>
      <c r="O954" s="39">
        <f>MIN(Lääkkeet[[#This Row],[Velvoite 1.1.2025 (pakkauksia)]],Lääkkeet[[#This Row],[Suurimman alitusluvan mukainen velvoite 
1.1.-30.6.2025 (pakkauksia)]],Lääkkeet[[#This Row],[Alin saldo 
1.1.-30.6.2025 (pakkauksia)]])*Lääkkeet[[#This Row],[Kirjanpitoarvo / pakkaus 1.1.2025
(EUR  ALV 0 %)]]</f>
        <v>0</v>
      </c>
      <c r="P954" s="15"/>
      <c r="Q954" s="12"/>
      <c r="R954" s="12"/>
      <c r="S954" s="12"/>
      <c r="T954" s="13"/>
      <c r="U954" s="39">
        <f>MIN(Lääkkeet[[#This Row],[Velvoite 1.7.2025 (pakkauksia)]],Lääkkeet[[#This Row],[Suurimman alitusluvan mukainen velvoite
1.7.-31.12.2025 (pakkauksia)]],Lääkkeet[[#This Row],[Alin saldo 
1.7.-31.12.2025 (pakkauksia)]])*Lääkkeet[[#This Row],[Kirjanpitoarvo / pakkaus 1.7.2025
(EUR  ALV 0 %)]]</f>
        <v>0</v>
      </c>
      <c r="W954" s="49" t="str" cm="1">
        <f t="array" ref="W954">IFERROR(_xlfn.IFS(Lääkkeet[[#This Row],[Sitoutunut pääoma 
1.1.-30.6.2025 (EUR)]]&gt;0,"Täytetyt",Lääkkeet[[#This Row],[Sitoutunut pääoma 
1.7.-31.12.2025 (EUR)]]&gt;0,"Täytetyt"),"")</f>
        <v/>
      </c>
      <c r="X954" s="49"/>
      <c r="Y954" s="5">
        <f>Hakulomake!$B$29</f>
        <v>0</v>
      </c>
    </row>
    <row r="955" spans="1:25" x14ac:dyDescent="0.25">
      <c r="A955" s="6" t="s">
        <v>59</v>
      </c>
      <c r="B955" s="5">
        <f>Hakulomake!$B$17</f>
        <v>0</v>
      </c>
      <c r="C955" s="61">
        <v>8</v>
      </c>
      <c r="D955" s="5" t="s">
        <v>1692</v>
      </c>
      <c r="E955" s="60" t="s">
        <v>1759</v>
      </c>
      <c r="F955" s="5" t="s">
        <v>1694</v>
      </c>
      <c r="G955" s="5" t="s">
        <v>1760</v>
      </c>
      <c r="H955" s="5" t="s">
        <v>1747</v>
      </c>
      <c r="I955" s="5" t="s">
        <v>1725</v>
      </c>
      <c r="J955" s="61" t="s">
        <v>1726</v>
      </c>
      <c r="N955" s="13"/>
      <c r="O955" s="39">
        <f>MIN(Lääkkeet[[#This Row],[Velvoite 1.1.2025 (pakkauksia)]],Lääkkeet[[#This Row],[Suurimman alitusluvan mukainen velvoite 
1.1.-30.6.2025 (pakkauksia)]],Lääkkeet[[#This Row],[Alin saldo 
1.1.-30.6.2025 (pakkauksia)]])*Lääkkeet[[#This Row],[Kirjanpitoarvo / pakkaus 1.1.2025
(EUR  ALV 0 %)]]</f>
        <v>0</v>
      </c>
      <c r="P955" s="15"/>
      <c r="Q955" s="12"/>
      <c r="R955" s="12"/>
      <c r="S955" s="12"/>
      <c r="T955" s="13"/>
      <c r="U955" s="39">
        <f>MIN(Lääkkeet[[#This Row],[Velvoite 1.7.2025 (pakkauksia)]],Lääkkeet[[#This Row],[Suurimman alitusluvan mukainen velvoite
1.7.-31.12.2025 (pakkauksia)]],Lääkkeet[[#This Row],[Alin saldo 
1.7.-31.12.2025 (pakkauksia)]])*Lääkkeet[[#This Row],[Kirjanpitoarvo / pakkaus 1.7.2025
(EUR  ALV 0 %)]]</f>
        <v>0</v>
      </c>
      <c r="W955" s="49" t="str" cm="1">
        <f t="array" ref="W955">IFERROR(_xlfn.IFS(Lääkkeet[[#This Row],[Sitoutunut pääoma 
1.1.-30.6.2025 (EUR)]]&gt;0,"Täytetyt",Lääkkeet[[#This Row],[Sitoutunut pääoma 
1.7.-31.12.2025 (EUR)]]&gt;0,"Täytetyt"),"")</f>
        <v/>
      </c>
      <c r="X955" s="49"/>
      <c r="Y955" s="5">
        <f>Hakulomake!$B$29</f>
        <v>0</v>
      </c>
    </row>
    <row r="956" spans="1:25" x14ac:dyDescent="0.25">
      <c r="A956" s="6" t="s">
        <v>59</v>
      </c>
      <c r="B956" s="5">
        <f>Hakulomake!$B$17</f>
        <v>0</v>
      </c>
      <c r="C956" s="61">
        <v>8</v>
      </c>
      <c r="D956" s="5" t="s">
        <v>1692</v>
      </c>
      <c r="E956" s="60" t="s">
        <v>1761</v>
      </c>
      <c r="F956" s="5" t="s">
        <v>1694</v>
      </c>
      <c r="G956" s="5" t="s">
        <v>1760</v>
      </c>
      <c r="H956" s="5" t="s">
        <v>1724</v>
      </c>
      <c r="I956" s="5" t="s">
        <v>1725</v>
      </c>
      <c r="J956" s="61" t="s">
        <v>1726</v>
      </c>
      <c r="N956" s="13"/>
      <c r="O956" s="39">
        <f>MIN(Lääkkeet[[#This Row],[Velvoite 1.1.2025 (pakkauksia)]],Lääkkeet[[#This Row],[Suurimman alitusluvan mukainen velvoite 
1.1.-30.6.2025 (pakkauksia)]],Lääkkeet[[#This Row],[Alin saldo 
1.1.-30.6.2025 (pakkauksia)]])*Lääkkeet[[#This Row],[Kirjanpitoarvo / pakkaus 1.1.2025
(EUR  ALV 0 %)]]</f>
        <v>0</v>
      </c>
      <c r="P956" s="15"/>
      <c r="Q956" s="12"/>
      <c r="R956" s="12"/>
      <c r="S956" s="12"/>
      <c r="T956" s="13"/>
      <c r="U956" s="39">
        <f>MIN(Lääkkeet[[#This Row],[Velvoite 1.7.2025 (pakkauksia)]],Lääkkeet[[#This Row],[Suurimman alitusluvan mukainen velvoite
1.7.-31.12.2025 (pakkauksia)]],Lääkkeet[[#This Row],[Alin saldo 
1.7.-31.12.2025 (pakkauksia)]])*Lääkkeet[[#This Row],[Kirjanpitoarvo / pakkaus 1.7.2025
(EUR  ALV 0 %)]]</f>
        <v>0</v>
      </c>
      <c r="W956" s="49" t="str" cm="1">
        <f t="array" ref="W956">IFERROR(_xlfn.IFS(Lääkkeet[[#This Row],[Sitoutunut pääoma 
1.1.-30.6.2025 (EUR)]]&gt;0,"Täytetyt",Lääkkeet[[#This Row],[Sitoutunut pääoma 
1.7.-31.12.2025 (EUR)]]&gt;0,"Täytetyt"),"")</f>
        <v/>
      </c>
      <c r="X956" s="49"/>
      <c r="Y956" s="5">
        <f>Hakulomake!$B$29</f>
        <v>0</v>
      </c>
    </row>
    <row r="957" spans="1:25" x14ac:dyDescent="0.25">
      <c r="A957" s="6" t="s">
        <v>59</v>
      </c>
      <c r="B957" s="5">
        <f>Hakulomake!$B$17</f>
        <v>0</v>
      </c>
      <c r="C957" s="61">
        <v>8</v>
      </c>
      <c r="D957" s="5" t="s">
        <v>1692</v>
      </c>
      <c r="E957" s="60" t="s">
        <v>1762</v>
      </c>
      <c r="F957" s="5" t="s">
        <v>1694</v>
      </c>
      <c r="G957" s="5" t="s">
        <v>1746</v>
      </c>
      <c r="H957" s="5" t="s">
        <v>1724</v>
      </c>
      <c r="I957" s="5" t="s">
        <v>1725</v>
      </c>
      <c r="J957" s="61" t="s">
        <v>1726</v>
      </c>
      <c r="N957" s="13"/>
      <c r="O957" s="39">
        <f>MIN(Lääkkeet[[#This Row],[Velvoite 1.1.2025 (pakkauksia)]],Lääkkeet[[#This Row],[Suurimman alitusluvan mukainen velvoite 
1.1.-30.6.2025 (pakkauksia)]],Lääkkeet[[#This Row],[Alin saldo 
1.1.-30.6.2025 (pakkauksia)]])*Lääkkeet[[#This Row],[Kirjanpitoarvo / pakkaus 1.1.2025
(EUR  ALV 0 %)]]</f>
        <v>0</v>
      </c>
      <c r="P957" s="15"/>
      <c r="Q957" s="12"/>
      <c r="R957" s="12"/>
      <c r="S957" s="12"/>
      <c r="T957" s="13"/>
      <c r="U957" s="39">
        <f>MIN(Lääkkeet[[#This Row],[Velvoite 1.7.2025 (pakkauksia)]],Lääkkeet[[#This Row],[Suurimman alitusluvan mukainen velvoite
1.7.-31.12.2025 (pakkauksia)]],Lääkkeet[[#This Row],[Alin saldo 
1.7.-31.12.2025 (pakkauksia)]])*Lääkkeet[[#This Row],[Kirjanpitoarvo / pakkaus 1.7.2025
(EUR  ALV 0 %)]]</f>
        <v>0</v>
      </c>
      <c r="W957" s="49" t="str" cm="1">
        <f t="array" ref="W957">IFERROR(_xlfn.IFS(Lääkkeet[[#This Row],[Sitoutunut pääoma 
1.1.-30.6.2025 (EUR)]]&gt;0,"Täytetyt",Lääkkeet[[#This Row],[Sitoutunut pääoma 
1.7.-31.12.2025 (EUR)]]&gt;0,"Täytetyt"),"")</f>
        <v/>
      </c>
      <c r="X957" s="49"/>
      <c r="Y957" s="5">
        <f>Hakulomake!$B$29</f>
        <v>0</v>
      </c>
    </row>
    <row r="958" spans="1:25" x14ac:dyDescent="0.25">
      <c r="A958" s="6" t="s">
        <v>59</v>
      </c>
      <c r="B958" s="5">
        <f>Hakulomake!$B$17</f>
        <v>0</v>
      </c>
      <c r="C958" s="61">
        <v>8</v>
      </c>
      <c r="D958" s="5" t="s">
        <v>1707</v>
      </c>
      <c r="E958" s="60" t="s">
        <v>1763</v>
      </c>
      <c r="F958" s="5" t="s">
        <v>1708</v>
      </c>
      <c r="G958" s="5" t="s">
        <v>1764</v>
      </c>
      <c r="H958" s="5" t="s">
        <v>1765</v>
      </c>
      <c r="I958" s="5" t="s">
        <v>1744</v>
      </c>
      <c r="J958" s="61" t="s">
        <v>1766</v>
      </c>
      <c r="N958" s="13"/>
      <c r="O958" s="39">
        <f>MIN(Lääkkeet[[#This Row],[Velvoite 1.1.2025 (pakkauksia)]],Lääkkeet[[#This Row],[Suurimman alitusluvan mukainen velvoite 
1.1.-30.6.2025 (pakkauksia)]],Lääkkeet[[#This Row],[Alin saldo 
1.1.-30.6.2025 (pakkauksia)]])*Lääkkeet[[#This Row],[Kirjanpitoarvo / pakkaus 1.1.2025
(EUR  ALV 0 %)]]</f>
        <v>0</v>
      </c>
      <c r="P958" s="15"/>
      <c r="Q958" s="12"/>
      <c r="R958" s="12"/>
      <c r="S958" s="12"/>
      <c r="T958" s="13"/>
      <c r="U958" s="39">
        <f>MIN(Lääkkeet[[#This Row],[Velvoite 1.7.2025 (pakkauksia)]],Lääkkeet[[#This Row],[Suurimman alitusluvan mukainen velvoite
1.7.-31.12.2025 (pakkauksia)]],Lääkkeet[[#This Row],[Alin saldo 
1.7.-31.12.2025 (pakkauksia)]])*Lääkkeet[[#This Row],[Kirjanpitoarvo / pakkaus 1.7.2025
(EUR  ALV 0 %)]]</f>
        <v>0</v>
      </c>
      <c r="W958" s="49" t="str" cm="1">
        <f t="array" ref="W958">IFERROR(_xlfn.IFS(Lääkkeet[[#This Row],[Sitoutunut pääoma 
1.1.-30.6.2025 (EUR)]]&gt;0,"Täytetyt",Lääkkeet[[#This Row],[Sitoutunut pääoma 
1.7.-31.12.2025 (EUR)]]&gt;0,"Täytetyt"),"")</f>
        <v/>
      </c>
      <c r="X958" s="49"/>
      <c r="Y958" s="5">
        <f>Hakulomake!$B$29</f>
        <v>0</v>
      </c>
    </row>
    <row r="959" spans="1:25" x14ac:dyDescent="0.25">
      <c r="A959" s="6" t="s">
        <v>59</v>
      </c>
      <c r="B959" s="5">
        <f>Hakulomake!$B$17</f>
        <v>0</v>
      </c>
      <c r="C959" s="61">
        <v>8</v>
      </c>
      <c r="D959" s="5" t="s">
        <v>1707</v>
      </c>
      <c r="E959" s="60" t="s">
        <v>1767</v>
      </c>
      <c r="F959" s="5" t="s">
        <v>1708</v>
      </c>
      <c r="G959" s="5" t="s">
        <v>1764</v>
      </c>
      <c r="H959" s="5" t="s">
        <v>1710</v>
      </c>
      <c r="I959" s="5" t="s">
        <v>1744</v>
      </c>
      <c r="J959" s="61" t="s">
        <v>1766</v>
      </c>
      <c r="N959" s="13"/>
      <c r="O959" s="39">
        <f>MIN(Lääkkeet[[#This Row],[Velvoite 1.1.2025 (pakkauksia)]],Lääkkeet[[#This Row],[Suurimman alitusluvan mukainen velvoite 
1.1.-30.6.2025 (pakkauksia)]],Lääkkeet[[#This Row],[Alin saldo 
1.1.-30.6.2025 (pakkauksia)]])*Lääkkeet[[#This Row],[Kirjanpitoarvo / pakkaus 1.1.2025
(EUR  ALV 0 %)]]</f>
        <v>0</v>
      </c>
      <c r="P959" s="15"/>
      <c r="Q959" s="12"/>
      <c r="R959" s="12"/>
      <c r="S959" s="12"/>
      <c r="T959" s="13"/>
      <c r="U959" s="39">
        <f>MIN(Lääkkeet[[#This Row],[Velvoite 1.7.2025 (pakkauksia)]],Lääkkeet[[#This Row],[Suurimman alitusluvan mukainen velvoite
1.7.-31.12.2025 (pakkauksia)]],Lääkkeet[[#This Row],[Alin saldo 
1.7.-31.12.2025 (pakkauksia)]])*Lääkkeet[[#This Row],[Kirjanpitoarvo / pakkaus 1.7.2025
(EUR  ALV 0 %)]]</f>
        <v>0</v>
      </c>
      <c r="W959" s="49" t="str" cm="1">
        <f t="array" ref="W959">IFERROR(_xlfn.IFS(Lääkkeet[[#This Row],[Sitoutunut pääoma 
1.1.-30.6.2025 (EUR)]]&gt;0,"Täytetyt",Lääkkeet[[#This Row],[Sitoutunut pääoma 
1.7.-31.12.2025 (EUR)]]&gt;0,"Täytetyt"),"")</f>
        <v/>
      </c>
      <c r="X959" s="49"/>
      <c r="Y959" s="5">
        <f>Hakulomake!$B$29</f>
        <v>0</v>
      </c>
    </row>
    <row r="960" spans="1:25" x14ac:dyDescent="0.25">
      <c r="A960" s="6" t="s">
        <v>59</v>
      </c>
      <c r="B960" s="5">
        <f>Hakulomake!$B$17</f>
        <v>0</v>
      </c>
      <c r="C960" s="61">
        <v>8</v>
      </c>
      <c r="D960" s="5" t="s">
        <v>1707</v>
      </c>
      <c r="E960" s="60" t="s">
        <v>1768</v>
      </c>
      <c r="F960" s="5" t="s">
        <v>1708</v>
      </c>
      <c r="G960" s="5" t="s">
        <v>1764</v>
      </c>
      <c r="H960" s="5" t="s">
        <v>1736</v>
      </c>
      <c r="I960" s="5" t="s">
        <v>1744</v>
      </c>
      <c r="J960" s="61" t="s">
        <v>1766</v>
      </c>
      <c r="N960" s="13"/>
      <c r="O960" s="39">
        <f>MIN(Lääkkeet[[#This Row],[Velvoite 1.1.2025 (pakkauksia)]],Lääkkeet[[#This Row],[Suurimman alitusluvan mukainen velvoite 
1.1.-30.6.2025 (pakkauksia)]],Lääkkeet[[#This Row],[Alin saldo 
1.1.-30.6.2025 (pakkauksia)]])*Lääkkeet[[#This Row],[Kirjanpitoarvo / pakkaus 1.1.2025
(EUR  ALV 0 %)]]</f>
        <v>0</v>
      </c>
      <c r="P960" s="15"/>
      <c r="Q960" s="12"/>
      <c r="R960" s="12"/>
      <c r="S960" s="12"/>
      <c r="T960" s="13"/>
      <c r="U960" s="39">
        <f>MIN(Lääkkeet[[#This Row],[Velvoite 1.7.2025 (pakkauksia)]],Lääkkeet[[#This Row],[Suurimman alitusluvan mukainen velvoite
1.7.-31.12.2025 (pakkauksia)]],Lääkkeet[[#This Row],[Alin saldo 
1.7.-31.12.2025 (pakkauksia)]])*Lääkkeet[[#This Row],[Kirjanpitoarvo / pakkaus 1.7.2025
(EUR  ALV 0 %)]]</f>
        <v>0</v>
      </c>
      <c r="W960" s="49" t="str" cm="1">
        <f t="array" ref="W960">IFERROR(_xlfn.IFS(Lääkkeet[[#This Row],[Sitoutunut pääoma 
1.1.-30.6.2025 (EUR)]]&gt;0,"Täytetyt",Lääkkeet[[#This Row],[Sitoutunut pääoma 
1.7.-31.12.2025 (EUR)]]&gt;0,"Täytetyt"),"")</f>
        <v/>
      </c>
      <c r="X960" s="49"/>
      <c r="Y960" s="5">
        <f>Hakulomake!$B$29</f>
        <v>0</v>
      </c>
    </row>
    <row r="961" spans="1:25" x14ac:dyDescent="0.25">
      <c r="A961" s="6" t="s">
        <v>59</v>
      </c>
      <c r="B961" s="5">
        <f>Hakulomake!$B$17</f>
        <v>0</v>
      </c>
      <c r="C961" s="61">
        <v>8</v>
      </c>
      <c r="D961" s="5" t="s">
        <v>1769</v>
      </c>
      <c r="E961" s="60" t="s">
        <v>1770</v>
      </c>
      <c r="F961" s="5" t="s">
        <v>1715</v>
      </c>
      <c r="G961" s="5" t="s">
        <v>1716</v>
      </c>
      <c r="H961" s="5" t="s">
        <v>1771</v>
      </c>
      <c r="I961" s="5" t="s">
        <v>1210</v>
      </c>
      <c r="J961" s="61" t="s">
        <v>1772</v>
      </c>
      <c r="N961" s="13"/>
      <c r="O961" s="39">
        <f>MIN(Lääkkeet[[#This Row],[Velvoite 1.1.2025 (pakkauksia)]],Lääkkeet[[#This Row],[Suurimman alitusluvan mukainen velvoite 
1.1.-30.6.2025 (pakkauksia)]],Lääkkeet[[#This Row],[Alin saldo 
1.1.-30.6.2025 (pakkauksia)]])*Lääkkeet[[#This Row],[Kirjanpitoarvo / pakkaus 1.1.2025
(EUR  ALV 0 %)]]</f>
        <v>0</v>
      </c>
      <c r="P961" s="15"/>
      <c r="Q961" s="12"/>
      <c r="R961" s="12"/>
      <c r="S961" s="12"/>
      <c r="T961" s="13"/>
      <c r="U961" s="39">
        <f>MIN(Lääkkeet[[#This Row],[Velvoite 1.7.2025 (pakkauksia)]],Lääkkeet[[#This Row],[Suurimman alitusluvan mukainen velvoite
1.7.-31.12.2025 (pakkauksia)]],Lääkkeet[[#This Row],[Alin saldo 
1.7.-31.12.2025 (pakkauksia)]])*Lääkkeet[[#This Row],[Kirjanpitoarvo / pakkaus 1.7.2025
(EUR  ALV 0 %)]]</f>
        <v>0</v>
      </c>
      <c r="W961" s="49" t="str" cm="1">
        <f t="array" ref="W961">IFERROR(_xlfn.IFS(Lääkkeet[[#This Row],[Sitoutunut pääoma 
1.1.-30.6.2025 (EUR)]]&gt;0,"Täytetyt",Lääkkeet[[#This Row],[Sitoutunut pääoma 
1.7.-31.12.2025 (EUR)]]&gt;0,"Täytetyt"),"")</f>
        <v/>
      </c>
      <c r="X961" s="49"/>
      <c r="Y961" s="5">
        <f>Hakulomake!$B$29</f>
        <v>0</v>
      </c>
    </row>
    <row r="962" spans="1:25" x14ac:dyDescent="0.25">
      <c r="A962" s="6" t="s">
        <v>59</v>
      </c>
      <c r="B962" s="5">
        <f>Hakulomake!$B$17</f>
        <v>0</v>
      </c>
      <c r="C962" s="61">
        <v>8</v>
      </c>
      <c r="D962" s="5" t="s">
        <v>1692</v>
      </c>
      <c r="E962" s="60" t="s">
        <v>1773</v>
      </c>
      <c r="F962" s="5" t="s">
        <v>1694</v>
      </c>
      <c r="G962" s="5" t="s">
        <v>1723</v>
      </c>
      <c r="H962" s="5" t="s">
        <v>1747</v>
      </c>
      <c r="I962" s="5" t="s">
        <v>1725</v>
      </c>
      <c r="J962" s="61" t="s">
        <v>1726</v>
      </c>
      <c r="N962" s="13"/>
      <c r="O962" s="39">
        <f>MIN(Lääkkeet[[#This Row],[Velvoite 1.1.2025 (pakkauksia)]],Lääkkeet[[#This Row],[Suurimman alitusluvan mukainen velvoite 
1.1.-30.6.2025 (pakkauksia)]],Lääkkeet[[#This Row],[Alin saldo 
1.1.-30.6.2025 (pakkauksia)]])*Lääkkeet[[#This Row],[Kirjanpitoarvo / pakkaus 1.1.2025
(EUR  ALV 0 %)]]</f>
        <v>0</v>
      </c>
      <c r="P962" s="15"/>
      <c r="Q962" s="12"/>
      <c r="R962" s="12"/>
      <c r="S962" s="12"/>
      <c r="T962" s="13"/>
      <c r="U962" s="39">
        <f>MIN(Lääkkeet[[#This Row],[Velvoite 1.7.2025 (pakkauksia)]],Lääkkeet[[#This Row],[Suurimman alitusluvan mukainen velvoite
1.7.-31.12.2025 (pakkauksia)]],Lääkkeet[[#This Row],[Alin saldo 
1.7.-31.12.2025 (pakkauksia)]])*Lääkkeet[[#This Row],[Kirjanpitoarvo / pakkaus 1.7.2025
(EUR  ALV 0 %)]]</f>
        <v>0</v>
      </c>
      <c r="W962" s="49" t="str" cm="1">
        <f t="array" ref="W962">IFERROR(_xlfn.IFS(Lääkkeet[[#This Row],[Sitoutunut pääoma 
1.1.-30.6.2025 (EUR)]]&gt;0,"Täytetyt",Lääkkeet[[#This Row],[Sitoutunut pääoma 
1.7.-31.12.2025 (EUR)]]&gt;0,"Täytetyt"),"")</f>
        <v/>
      </c>
      <c r="X962" s="49"/>
      <c r="Y962" s="5">
        <f>Hakulomake!$B$29</f>
        <v>0</v>
      </c>
    </row>
    <row r="963" spans="1:25" x14ac:dyDescent="0.25">
      <c r="A963" s="6" t="s">
        <v>59</v>
      </c>
      <c r="B963" s="5">
        <f>Hakulomake!$B$17</f>
        <v>0</v>
      </c>
      <c r="C963" s="61">
        <v>9</v>
      </c>
      <c r="D963" s="5" t="s">
        <v>1774</v>
      </c>
      <c r="E963" s="60" t="s">
        <v>1775</v>
      </c>
      <c r="F963" s="5" t="s">
        <v>1776</v>
      </c>
      <c r="G963" s="5" t="s">
        <v>1777</v>
      </c>
      <c r="H963" s="5" t="s">
        <v>836</v>
      </c>
      <c r="I963" s="5" t="s">
        <v>1778</v>
      </c>
      <c r="J963" s="61">
        <v>56</v>
      </c>
      <c r="N963" s="13"/>
      <c r="O963" s="39">
        <f>MIN(Lääkkeet[[#This Row],[Velvoite 1.1.2025 (pakkauksia)]],Lääkkeet[[#This Row],[Suurimman alitusluvan mukainen velvoite 
1.1.-30.6.2025 (pakkauksia)]],Lääkkeet[[#This Row],[Alin saldo 
1.1.-30.6.2025 (pakkauksia)]])*Lääkkeet[[#This Row],[Kirjanpitoarvo / pakkaus 1.1.2025
(EUR  ALV 0 %)]]</f>
        <v>0</v>
      </c>
      <c r="P963" s="15"/>
      <c r="Q963" s="12"/>
      <c r="R963" s="12"/>
      <c r="S963" s="12"/>
      <c r="T963" s="13"/>
      <c r="U963" s="39">
        <f>MIN(Lääkkeet[[#This Row],[Velvoite 1.7.2025 (pakkauksia)]],Lääkkeet[[#This Row],[Suurimman alitusluvan mukainen velvoite
1.7.-31.12.2025 (pakkauksia)]],Lääkkeet[[#This Row],[Alin saldo 
1.7.-31.12.2025 (pakkauksia)]])*Lääkkeet[[#This Row],[Kirjanpitoarvo / pakkaus 1.7.2025
(EUR  ALV 0 %)]]</f>
        <v>0</v>
      </c>
      <c r="W963" s="49" t="str" cm="1">
        <f t="array" ref="W963">IFERROR(_xlfn.IFS(Lääkkeet[[#This Row],[Sitoutunut pääoma 
1.1.-30.6.2025 (EUR)]]&gt;0,"Täytetyt",Lääkkeet[[#This Row],[Sitoutunut pääoma 
1.7.-31.12.2025 (EUR)]]&gt;0,"Täytetyt"),"")</f>
        <v/>
      </c>
      <c r="X963" s="49"/>
      <c r="Y963" s="5">
        <f>Hakulomake!$B$29</f>
        <v>0</v>
      </c>
    </row>
    <row r="964" spans="1:25" x14ac:dyDescent="0.25">
      <c r="A964" s="6" t="s">
        <v>59</v>
      </c>
      <c r="B964" s="5">
        <f>Hakulomake!$B$17</f>
        <v>0</v>
      </c>
      <c r="C964" s="61">
        <v>9</v>
      </c>
      <c r="D964" s="5" t="s">
        <v>1774</v>
      </c>
      <c r="E964" s="60" t="s">
        <v>1779</v>
      </c>
      <c r="F964" s="5" t="s">
        <v>1776</v>
      </c>
      <c r="G964" s="5" t="s">
        <v>1777</v>
      </c>
      <c r="H964" s="5" t="s">
        <v>898</v>
      </c>
      <c r="I964" s="5" t="s">
        <v>1778</v>
      </c>
      <c r="J964" s="61">
        <v>100</v>
      </c>
      <c r="N964" s="13"/>
      <c r="O964" s="39">
        <f>MIN(Lääkkeet[[#This Row],[Velvoite 1.1.2025 (pakkauksia)]],Lääkkeet[[#This Row],[Suurimman alitusluvan mukainen velvoite 
1.1.-30.6.2025 (pakkauksia)]],Lääkkeet[[#This Row],[Alin saldo 
1.1.-30.6.2025 (pakkauksia)]])*Lääkkeet[[#This Row],[Kirjanpitoarvo / pakkaus 1.1.2025
(EUR  ALV 0 %)]]</f>
        <v>0</v>
      </c>
      <c r="P964" s="15"/>
      <c r="Q964" s="12"/>
      <c r="R964" s="12"/>
      <c r="S964" s="12"/>
      <c r="T964" s="13"/>
      <c r="U964" s="39">
        <f>MIN(Lääkkeet[[#This Row],[Velvoite 1.7.2025 (pakkauksia)]],Lääkkeet[[#This Row],[Suurimman alitusluvan mukainen velvoite
1.7.-31.12.2025 (pakkauksia)]],Lääkkeet[[#This Row],[Alin saldo 
1.7.-31.12.2025 (pakkauksia)]])*Lääkkeet[[#This Row],[Kirjanpitoarvo / pakkaus 1.7.2025
(EUR  ALV 0 %)]]</f>
        <v>0</v>
      </c>
      <c r="W964" s="49" t="str" cm="1">
        <f t="array" ref="W964">IFERROR(_xlfn.IFS(Lääkkeet[[#This Row],[Sitoutunut pääoma 
1.1.-30.6.2025 (EUR)]]&gt;0,"Täytetyt",Lääkkeet[[#This Row],[Sitoutunut pääoma 
1.7.-31.12.2025 (EUR)]]&gt;0,"Täytetyt"),"")</f>
        <v/>
      </c>
      <c r="X964" s="49"/>
      <c r="Y964" s="5">
        <f>Hakulomake!$B$29</f>
        <v>0</v>
      </c>
    </row>
    <row r="965" spans="1:25" x14ac:dyDescent="0.25">
      <c r="A965" s="6" t="s">
        <v>59</v>
      </c>
      <c r="B965" s="5">
        <f>Hakulomake!$B$17</f>
        <v>0</v>
      </c>
      <c r="C965" s="61">
        <v>9</v>
      </c>
      <c r="D965" s="5" t="s">
        <v>1780</v>
      </c>
      <c r="E965" s="60" t="s">
        <v>1781</v>
      </c>
      <c r="F965" s="5" t="s">
        <v>1782</v>
      </c>
      <c r="G965" s="5" t="s">
        <v>1783</v>
      </c>
      <c r="H965" s="5" t="s">
        <v>898</v>
      </c>
      <c r="I965" s="5" t="s">
        <v>1778</v>
      </c>
      <c r="J965" s="61">
        <v>14</v>
      </c>
      <c r="N965" s="13"/>
      <c r="O965" s="39">
        <f>MIN(Lääkkeet[[#This Row],[Velvoite 1.1.2025 (pakkauksia)]],Lääkkeet[[#This Row],[Suurimman alitusluvan mukainen velvoite 
1.1.-30.6.2025 (pakkauksia)]],Lääkkeet[[#This Row],[Alin saldo 
1.1.-30.6.2025 (pakkauksia)]])*Lääkkeet[[#This Row],[Kirjanpitoarvo / pakkaus 1.1.2025
(EUR  ALV 0 %)]]</f>
        <v>0</v>
      </c>
      <c r="P965" s="15"/>
      <c r="Q965" s="12"/>
      <c r="R965" s="12"/>
      <c r="S965" s="12"/>
      <c r="T965" s="13"/>
      <c r="U965" s="39">
        <f>MIN(Lääkkeet[[#This Row],[Velvoite 1.7.2025 (pakkauksia)]],Lääkkeet[[#This Row],[Suurimman alitusluvan mukainen velvoite
1.7.-31.12.2025 (pakkauksia)]],Lääkkeet[[#This Row],[Alin saldo 
1.7.-31.12.2025 (pakkauksia)]])*Lääkkeet[[#This Row],[Kirjanpitoarvo / pakkaus 1.7.2025
(EUR  ALV 0 %)]]</f>
        <v>0</v>
      </c>
      <c r="W965" s="49" t="str" cm="1">
        <f t="array" ref="W965">IFERROR(_xlfn.IFS(Lääkkeet[[#This Row],[Sitoutunut pääoma 
1.1.-30.6.2025 (EUR)]]&gt;0,"Täytetyt",Lääkkeet[[#This Row],[Sitoutunut pääoma 
1.7.-31.12.2025 (EUR)]]&gt;0,"Täytetyt"),"")</f>
        <v/>
      </c>
      <c r="X965" s="49"/>
      <c r="Y965" s="5">
        <f>Hakulomake!$B$29</f>
        <v>0</v>
      </c>
    </row>
    <row r="966" spans="1:25" x14ac:dyDescent="0.25">
      <c r="A966" s="6" t="s">
        <v>59</v>
      </c>
      <c r="B966" s="5">
        <f>Hakulomake!$B$17</f>
        <v>0</v>
      </c>
      <c r="C966" s="61">
        <v>9</v>
      </c>
      <c r="D966" s="5" t="s">
        <v>1774</v>
      </c>
      <c r="E966" s="60" t="s">
        <v>1784</v>
      </c>
      <c r="F966" s="5" t="s">
        <v>1776</v>
      </c>
      <c r="G966" s="5" t="s">
        <v>1777</v>
      </c>
      <c r="H966" s="5" t="s">
        <v>836</v>
      </c>
      <c r="I966" s="5" t="s">
        <v>1778</v>
      </c>
      <c r="J966" s="61">
        <v>98</v>
      </c>
      <c r="N966" s="13"/>
      <c r="O966" s="39">
        <f>MIN(Lääkkeet[[#This Row],[Velvoite 1.1.2025 (pakkauksia)]],Lääkkeet[[#This Row],[Suurimman alitusluvan mukainen velvoite 
1.1.-30.6.2025 (pakkauksia)]],Lääkkeet[[#This Row],[Alin saldo 
1.1.-30.6.2025 (pakkauksia)]])*Lääkkeet[[#This Row],[Kirjanpitoarvo / pakkaus 1.1.2025
(EUR  ALV 0 %)]]</f>
        <v>0</v>
      </c>
      <c r="P966" s="15"/>
      <c r="Q966" s="12"/>
      <c r="R966" s="12"/>
      <c r="S966" s="12"/>
      <c r="T966" s="13"/>
      <c r="U966" s="39">
        <f>MIN(Lääkkeet[[#This Row],[Velvoite 1.7.2025 (pakkauksia)]],Lääkkeet[[#This Row],[Suurimman alitusluvan mukainen velvoite
1.7.-31.12.2025 (pakkauksia)]],Lääkkeet[[#This Row],[Alin saldo 
1.7.-31.12.2025 (pakkauksia)]])*Lääkkeet[[#This Row],[Kirjanpitoarvo / pakkaus 1.7.2025
(EUR  ALV 0 %)]]</f>
        <v>0</v>
      </c>
      <c r="W966" s="49" t="str" cm="1">
        <f t="array" ref="W966">IFERROR(_xlfn.IFS(Lääkkeet[[#This Row],[Sitoutunut pääoma 
1.1.-30.6.2025 (EUR)]]&gt;0,"Täytetyt",Lääkkeet[[#This Row],[Sitoutunut pääoma 
1.7.-31.12.2025 (EUR)]]&gt;0,"Täytetyt"),"")</f>
        <v/>
      </c>
      <c r="X966" s="49"/>
      <c r="Y966" s="5">
        <f>Hakulomake!$B$29</f>
        <v>0</v>
      </c>
    </row>
    <row r="967" spans="1:25" x14ac:dyDescent="0.25">
      <c r="A967" s="6" t="s">
        <v>59</v>
      </c>
      <c r="B967" s="5">
        <f>Hakulomake!$B$17</f>
        <v>0</v>
      </c>
      <c r="C967" s="61">
        <v>9</v>
      </c>
      <c r="D967" s="5" t="s">
        <v>1774</v>
      </c>
      <c r="E967" s="60" t="s">
        <v>1785</v>
      </c>
      <c r="F967" s="5" t="s">
        <v>1776</v>
      </c>
      <c r="G967" s="5" t="s">
        <v>1777</v>
      </c>
      <c r="H967" s="5" t="s">
        <v>836</v>
      </c>
      <c r="I967" s="5" t="s">
        <v>1778</v>
      </c>
      <c r="J967" s="61">
        <v>28</v>
      </c>
      <c r="N967" s="13"/>
      <c r="O967" s="39">
        <f>MIN(Lääkkeet[[#This Row],[Velvoite 1.1.2025 (pakkauksia)]],Lääkkeet[[#This Row],[Suurimman alitusluvan mukainen velvoite 
1.1.-30.6.2025 (pakkauksia)]],Lääkkeet[[#This Row],[Alin saldo 
1.1.-30.6.2025 (pakkauksia)]])*Lääkkeet[[#This Row],[Kirjanpitoarvo / pakkaus 1.1.2025
(EUR  ALV 0 %)]]</f>
        <v>0</v>
      </c>
      <c r="P967" s="15"/>
      <c r="Q967" s="12"/>
      <c r="R967" s="12"/>
      <c r="S967" s="12"/>
      <c r="T967" s="13"/>
      <c r="U967" s="39">
        <f>MIN(Lääkkeet[[#This Row],[Velvoite 1.7.2025 (pakkauksia)]],Lääkkeet[[#This Row],[Suurimman alitusluvan mukainen velvoite
1.7.-31.12.2025 (pakkauksia)]],Lääkkeet[[#This Row],[Alin saldo 
1.7.-31.12.2025 (pakkauksia)]])*Lääkkeet[[#This Row],[Kirjanpitoarvo / pakkaus 1.7.2025
(EUR  ALV 0 %)]]</f>
        <v>0</v>
      </c>
      <c r="W967" s="49" t="str" cm="1">
        <f t="array" ref="W967">IFERROR(_xlfn.IFS(Lääkkeet[[#This Row],[Sitoutunut pääoma 
1.1.-30.6.2025 (EUR)]]&gt;0,"Täytetyt",Lääkkeet[[#This Row],[Sitoutunut pääoma 
1.7.-31.12.2025 (EUR)]]&gt;0,"Täytetyt"),"")</f>
        <v/>
      </c>
      <c r="X967" s="49"/>
      <c r="Y967" s="5">
        <f>Hakulomake!$B$29</f>
        <v>0</v>
      </c>
    </row>
    <row r="968" spans="1:25" x14ac:dyDescent="0.25">
      <c r="A968" s="6" t="s">
        <v>59</v>
      </c>
      <c r="B968" s="5">
        <f>Hakulomake!$B$17</f>
        <v>0</v>
      </c>
      <c r="C968" s="61">
        <v>9</v>
      </c>
      <c r="D968" s="5" t="s">
        <v>1780</v>
      </c>
      <c r="E968" s="60" t="s">
        <v>1786</v>
      </c>
      <c r="F968" s="5" t="s">
        <v>1782</v>
      </c>
      <c r="G968" s="5" t="s">
        <v>1783</v>
      </c>
      <c r="H968" s="5" t="s">
        <v>898</v>
      </c>
      <c r="I968" s="5" t="s">
        <v>1778</v>
      </c>
      <c r="J968" s="61">
        <v>28</v>
      </c>
      <c r="N968" s="13"/>
      <c r="O968" s="39">
        <f>MIN(Lääkkeet[[#This Row],[Velvoite 1.1.2025 (pakkauksia)]],Lääkkeet[[#This Row],[Suurimman alitusluvan mukainen velvoite 
1.1.-30.6.2025 (pakkauksia)]],Lääkkeet[[#This Row],[Alin saldo 
1.1.-30.6.2025 (pakkauksia)]])*Lääkkeet[[#This Row],[Kirjanpitoarvo / pakkaus 1.1.2025
(EUR  ALV 0 %)]]</f>
        <v>0</v>
      </c>
      <c r="P968" s="15"/>
      <c r="Q968" s="12"/>
      <c r="R968" s="12"/>
      <c r="S968" s="12"/>
      <c r="T968" s="13"/>
      <c r="U968" s="39">
        <f>MIN(Lääkkeet[[#This Row],[Velvoite 1.7.2025 (pakkauksia)]],Lääkkeet[[#This Row],[Suurimman alitusluvan mukainen velvoite
1.7.-31.12.2025 (pakkauksia)]],Lääkkeet[[#This Row],[Alin saldo 
1.7.-31.12.2025 (pakkauksia)]])*Lääkkeet[[#This Row],[Kirjanpitoarvo / pakkaus 1.7.2025
(EUR  ALV 0 %)]]</f>
        <v>0</v>
      </c>
      <c r="W968" s="49" t="str" cm="1">
        <f t="array" ref="W968">IFERROR(_xlfn.IFS(Lääkkeet[[#This Row],[Sitoutunut pääoma 
1.1.-30.6.2025 (EUR)]]&gt;0,"Täytetyt",Lääkkeet[[#This Row],[Sitoutunut pääoma 
1.7.-31.12.2025 (EUR)]]&gt;0,"Täytetyt"),"")</f>
        <v/>
      </c>
      <c r="X968" s="49"/>
      <c r="Y968" s="5">
        <f>Hakulomake!$B$29</f>
        <v>0</v>
      </c>
    </row>
    <row r="969" spans="1:25" x14ac:dyDescent="0.25">
      <c r="A969" s="6" t="s">
        <v>59</v>
      </c>
      <c r="B969" s="5">
        <f>Hakulomake!$B$17</f>
        <v>0</v>
      </c>
      <c r="C969" s="61">
        <v>9</v>
      </c>
      <c r="D969" s="5" t="s">
        <v>1780</v>
      </c>
      <c r="E969" s="60" t="s">
        <v>1787</v>
      </c>
      <c r="F969" s="5" t="s">
        <v>1782</v>
      </c>
      <c r="G969" s="5" t="s">
        <v>1783</v>
      </c>
      <c r="H969" s="5" t="s">
        <v>898</v>
      </c>
      <c r="I969" s="5" t="s">
        <v>1778</v>
      </c>
      <c r="J969" s="61">
        <v>56</v>
      </c>
      <c r="N969" s="13"/>
      <c r="O969" s="39">
        <f>MIN(Lääkkeet[[#This Row],[Velvoite 1.1.2025 (pakkauksia)]],Lääkkeet[[#This Row],[Suurimman alitusluvan mukainen velvoite 
1.1.-30.6.2025 (pakkauksia)]],Lääkkeet[[#This Row],[Alin saldo 
1.1.-30.6.2025 (pakkauksia)]])*Lääkkeet[[#This Row],[Kirjanpitoarvo / pakkaus 1.1.2025
(EUR  ALV 0 %)]]</f>
        <v>0</v>
      </c>
      <c r="P969" s="15"/>
      <c r="Q969" s="12"/>
      <c r="R969" s="12"/>
      <c r="S969" s="12"/>
      <c r="T969" s="13"/>
      <c r="U969" s="39">
        <f>MIN(Lääkkeet[[#This Row],[Velvoite 1.7.2025 (pakkauksia)]],Lääkkeet[[#This Row],[Suurimman alitusluvan mukainen velvoite
1.7.-31.12.2025 (pakkauksia)]],Lääkkeet[[#This Row],[Alin saldo 
1.7.-31.12.2025 (pakkauksia)]])*Lääkkeet[[#This Row],[Kirjanpitoarvo / pakkaus 1.7.2025
(EUR  ALV 0 %)]]</f>
        <v>0</v>
      </c>
      <c r="W969" s="49" t="str" cm="1">
        <f t="array" ref="W969">IFERROR(_xlfn.IFS(Lääkkeet[[#This Row],[Sitoutunut pääoma 
1.1.-30.6.2025 (EUR)]]&gt;0,"Täytetyt",Lääkkeet[[#This Row],[Sitoutunut pääoma 
1.7.-31.12.2025 (EUR)]]&gt;0,"Täytetyt"),"")</f>
        <v/>
      </c>
      <c r="X969" s="49"/>
      <c r="Y969" s="5">
        <f>Hakulomake!$B$29</f>
        <v>0</v>
      </c>
    </row>
    <row r="970" spans="1:25" x14ac:dyDescent="0.25">
      <c r="A970" s="6" t="s">
        <v>59</v>
      </c>
      <c r="B970" s="5">
        <f>Hakulomake!$B$17</f>
        <v>0</v>
      </c>
      <c r="C970" s="61">
        <v>9</v>
      </c>
      <c r="D970" s="5" t="s">
        <v>1774</v>
      </c>
      <c r="E970" s="60" t="s">
        <v>1788</v>
      </c>
      <c r="F970" s="5" t="s">
        <v>1776</v>
      </c>
      <c r="G970" s="5" t="s">
        <v>1777</v>
      </c>
      <c r="H970" s="5" t="s">
        <v>898</v>
      </c>
      <c r="I970" s="5" t="s">
        <v>296</v>
      </c>
      <c r="J970" s="61" t="s">
        <v>1789</v>
      </c>
      <c r="N970" s="13"/>
      <c r="O970" s="39">
        <f>MIN(Lääkkeet[[#This Row],[Velvoite 1.1.2025 (pakkauksia)]],Lääkkeet[[#This Row],[Suurimman alitusluvan mukainen velvoite 
1.1.-30.6.2025 (pakkauksia)]],Lääkkeet[[#This Row],[Alin saldo 
1.1.-30.6.2025 (pakkauksia)]])*Lääkkeet[[#This Row],[Kirjanpitoarvo / pakkaus 1.1.2025
(EUR  ALV 0 %)]]</f>
        <v>0</v>
      </c>
      <c r="P970" s="15"/>
      <c r="Q970" s="12"/>
      <c r="R970" s="12"/>
      <c r="S970" s="12"/>
      <c r="T970" s="13"/>
      <c r="U970" s="39">
        <f>MIN(Lääkkeet[[#This Row],[Velvoite 1.7.2025 (pakkauksia)]],Lääkkeet[[#This Row],[Suurimman alitusluvan mukainen velvoite
1.7.-31.12.2025 (pakkauksia)]],Lääkkeet[[#This Row],[Alin saldo 
1.7.-31.12.2025 (pakkauksia)]])*Lääkkeet[[#This Row],[Kirjanpitoarvo / pakkaus 1.7.2025
(EUR  ALV 0 %)]]</f>
        <v>0</v>
      </c>
      <c r="W970" s="49" t="str" cm="1">
        <f t="array" ref="W970">IFERROR(_xlfn.IFS(Lääkkeet[[#This Row],[Sitoutunut pääoma 
1.1.-30.6.2025 (EUR)]]&gt;0,"Täytetyt",Lääkkeet[[#This Row],[Sitoutunut pääoma 
1.7.-31.12.2025 (EUR)]]&gt;0,"Täytetyt"),"")</f>
        <v/>
      </c>
      <c r="X970" s="49"/>
      <c r="Y970" s="5">
        <f>Hakulomake!$B$29</f>
        <v>0</v>
      </c>
    </row>
    <row r="971" spans="1:25" x14ac:dyDescent="0.25">
      <c r="A971" s="6" t="s">
        <v>59</v>
      </c>
      <c r="B971" s="5">
        <f>Hakulomake!$B$17</f>
        <v>0</v>
      </c>
      <c r="C971" s="61">
        <v>9</v>
      </c>
      <c r="D971" s="5" t="s">
        <v>1790</v>
      </c>
      <c r="E971" s="60" t="s">
        <v>1791</v>
      </c>
      <c r="F971" s="5" t="s">
        <v>1792</v>
      </c>
      <c r="G971" s="5" t="s">
        <v>1793</v>
      </c>
      <c r="H971" s="5" t="s">
        <v>836</v>
      </c>
      <c r="I971" s="5" t="s">
        <v>1778</v>
      </c>
      <c r="J971" s="61">
        <v>56</v>
      </c>
      <c r="N971" s="13"/>
      <c r="O971" s="39">
        <f>MIN(Lääkkeet[[#This Row],[Velvoite 1.1.2025 (pakkauksia)]],Lääkkeet[[#This Row],[Suurimman alitusluvan mukainen velvoite 
1.1.-30.6.2025 (pakkauksia)]],Lääkkeet[[#This Row],[Alin saldo 
1.1.-30.6.2025 (pakkauksia)]])*Lääkkeet[[#This Row],[Kirjanpitoarvo / pakkaus 1.1.2025
(EUR  ALV 0 %)]]</f>
        <v>0</v>
      </c>
      <c r="P971" s="15"/>
      <c r="Q971" s="12"/>
      <c r="R971" s="12"/>
      <c r="S971" s="12"/>
      <c r="T971" s="13"/>
      <c r="U971" s="39">
        <f>MIN(Lääkkeet[[#This Row],[Velvoite 1.7.2025 (pakkauksia)]],Lääkkeet[[#This Row],[Suurimman alitusluvan mukainen velvoite
1.7.-31.12.2025 (pakkauksia)]],Lääkkeet[[#This Row],[Alin saldo 
1.7.-31.12.2025 (pakkauksia)]])*Lääkkeet[[#This Row],[Kirjanpitoarvo / pakkaus 1.7.2025
(EUR  ALV 0 %)]]</f>
        <v>0</v>
      </c>
      <c r="W971" s="49" t="str" cm="1">
        <f t="array" ref="W971">IFERROR(_xlfn.IFS(Lääkkeet[[#This Row],[Sitoutunut pääoma 
1.1.-30.6.2025 (EUR)]]&gt;0,"Täytetyt",Lääkkeet[[#This Row],[Sitoutunut pääoma 
1.7.-31.12.2025 (EUR)]]&gt;0,"Täytetyt"),"")</f>
        <v/>
      </c>
      <c r="X971" s="49"/>
      <c r="Y971" s="5">
        <f>Hakulomake!$B$29</f>
        <v>0</v>
      </c>
    </row>
    <row r="972" spans="1:25" x14ac:dyDescent="0.25">
      <c r="A972" s="6" t="s">
        <v>59</v>
      </c>
      <c r="B972" s="5">
        <f>Hakulomake!$B$17</f>
        <v>0</v>
      </c>
      <c r="C972" s="61">
        <v>9</v>
      </c>
      <c r="D972" s="5" t="s">
        <v>1790</v>
      </c>
      <c r="E972" s="60" t="s">
        <v>1794</v>
      </c>
      <c r="F972" s="5" t="s">
        <v>1792</v>
      </c>
      <c r="G972" s="5" t="s">
        <v>1793</v>
      </c>
      <c r="H972" s="5" t="s">
        <v>836</v>
      </c>
      <c r="I972" s="5" t="s">
        <v>1778</v>
      </c>
      <c r="J972" s="61" t="s">
        <v>1795</v>
      </c>
      <c r="N972" s="13"/>
      <c r="O972" s="39">
        <f>MIN(Lääkkeet[[#This Row],[Velvoite 1.1.2025 (pakkauksia)]],Lääkkeet[[#This Row],[Suurimman alitusluvan mukainen velvoite 
1.1.-30.6.2025 (pakkauksia)]],Lääkkeet[[#This Row],[Alin saldo 
1.1.-30.6.2025 (pakkauksia)]])*Lääkkeet[[#This Row],[Kirjanpitoarvo / pakkaus 1.1.2025
(EUR  ALV 0 %)]]</f>
        <v>0</v>
      </c>
      <c r="P972" s="15"/>
      <c r="Q972" s="12"/>
      <c r="R972" s="12"/>
      <c r="S972" s="12"/>
      <c r="T972" s="13"/>
      <c r="U972" s="39">
        <f>MIN(Lääkkeet[[#This Row],[Velvoite 1.7.2025 (pakkauksia)]],Lääkkeet[[#This Row],[Suurimman alitusluvan mukainen velvoite
1.7.-31.12.2025 (pakkauksia)]],Lääkkeet[[#This Row],[Alin saldo 
1.7.-31.12.2025 (pakkauksia)]])*Lääkkeet[[#This Row],[Kirjanpitoarvo / pakkaus 1.7.2025
(EUR  ALV 0 %)]]</f>
        <v>0</v>
      </c>
      <c r="W972" s="49" t="str" cm="1">
        <f t="array" ref="W972">IFERROR(_xlfn.IFS(Lääkkeet[[#This Row],[Sitoutunut pääoma 
1.1.-30.6.2025 (EUR)]]&gt;0,"Täytetyt",Lääkkeet[[#This Row],[Sitoutunut pääoma 
1.7.-31.12.2025 (EUR)]]&gt;0,"Täytetyt"),"")</f>
        <v/>
      </c>
      <c r="X972" s="49"/>
      <c r="Y972" s="5">
        <f>Hakulomake!$B$29</f>
        <v>0</v>
      </c>
    </row>
    <row r="973" spans="1:25" x14ac:dyDescent="0.25">
      <c r="A973" s="6" t="s">
        <v>59</v>
      </c>
      <c r="B973" s="5">
        <f>Hakulomake!$B$17</f>
        <v>0</v>
      </c>
      <c r="C973" s="61">
        <v>9</v>
      </c>
      <c r="D973" s="5" t="s">
        <v>1796</v>
      </c>
      <c r="E973" s="60" t="s">
        <v>1797</v>
      </c>
      <c r="F973" s="5" t="s">
        <v>1798</v>
      </c>
      <c r="G973" s="5" t="s">
        <v>1799</v>
      </c>
      <c r="H973" s="5" t="s">
        <v>1800</v>
      </c>
      <c r="I973" s="5" t="s">
        <v>1801</v>
      </c>
      <c r="J973" s="61">
        <v>98</v>
      </c>
      <c r="N973" s="13"/>
      <c r="O973" s="39">
        <f>MIN(Lääkkeet[[#This Row],[Velvoite 1.1.2025 (pakkauksia)]],Lääkkeet[[#This Row],[Suurimman alitusluvan mukainen velvoite 
1.1.-30.6.2025 (pakkauksia)]],Lääkkeet[[#This Row],[Alin saldo 
1.1.-30.6.2025 (pakkauksia)]])*Lääkkeet[[#This Row],[Kirjanpitoarvo / pakkaus 1.1.2025
(EUR  ALV 0 %)]]</f>
        <v>0</v>
      </c>
      <c r="P973" s="15"/>
      <c r="Q973" s="12"/>
      <c r="R973" s="12"/>
      <c r="S973" s="12"/>
      <c r="T973" s="13"/>
      <c r="U973" s="39">
        <f>MIN(Lääkkeet[[#This Row],[Velvoite 1.7.2025 (pakkauksia)]],Lääkkeet[[#This Row],[Suurimman alitusluvan mukainen velvoite
1.7.-31.12.2025 (pakkauksia)]],Lääkkeet[[#This Row],[Alin saldo 
1.7.-31.12.2025 (pakkauksia)]])*Lääkkeet[[#This Row],[Kirjanpitoarvo / pakkaus 1.7.2025
(EUR  ALV 0 %)]]</f>
        <v>0</v>
      </c>
      <c r="W973" s="49" t="str" cm="1">
        <f t="array" ref="W973">IFERROR(_xlfn.IFS(Lääkkeet[[#This Row],[Sitoutunut pääoma 
1.1.-30.6.2025 (EUR)]]&gt;0,"Täytetyt",Lääkkeet[[#This Row],[Sitoutunut pääoma 
1.7.-31.12.2025 (EUR)]]&gt;0,"Täytetyt"),"")</f>
        <v/>
      </c>
      <c r="X973" s="49"/>
      <c r="Y973" s="5">
        <f>Hakulomake!$B$29</f>
        <v>0</v>
      </c>
    </row>
    <row r="974" spans="1:25" x14ac:dyDescent="0.25">
      <c r="A974" s="6" t="s">
        <v>59</v>
      </c>
      <c r="B974" s="5">
        <f>Hakulomake!$B$17</f>
        <v>0</v>
      </c>
      <c r="C974" s="61">
        <v>9</v>
      </c>
      <c r="D974" s="5" t="s">
        <v>1796</v>
      </c>
      <c r="E974" s="60" t="s">
        <v>1802</v>
      </c>
      <c r="F974" s="5" t="s">
        <v>1798</v>
      </c>
      <c r="G974" s="5" t="s">
        <v>1799</v>
      </c>
      <c r="H974" s="5" t="s">
        <v>267</v>
      </c>
      <c r="I974" s="5" t="s">
        <v>1801</v>
      </c>
      <c r="J974" s="61">
        <v>98</v>
      </c>
      <c r="N974" s="13"/>
      <c r="O974" s="39">
        <f>MIN(Lääkkeet[[#This Row],[Velvoite 1.1.2025 (pakkauksia)]],Lääkkeet[[#This Row],[Suurimman alitusluvan mukainen velvoite 
1.1.-30.6.2025 (pakkauksia)]],Lääkkeet[[#This Row],[Alin saldo 
1.1.-30.6.2025 (pakkauksia)]])*Lääkkeet[[#This Row],[Kirjanpitoarvo / pakkaus 1.1.2025
(EUR  ALV 0 %)]]</f>
        <v>0</v>
      </c>
      <c r="P974" s="15"/>
      <c r="Q974" s="12"/>
      <c r="R974" s="12"/>
      <c r="S974" s="12"/>
      <c r="T974" s="13"/>
      <c r="U974" s="39">
        <f>MIN(Lääkkeet[[#This Row],[Velvoite 1.7.2025 (pakkauksia)]],Lääkkeet[[#This Row],[Suurimman alitusluvan mukainen velvoite
1.7.-31.12.2025 (pakkauksia)]],Lääkkeet[[#This Row],[Alin saldo 
1.7.-31.12.2025 (pakkauksia)]])*Lääkkeet[[#This Row],[Kirjanpitoarvo / pakkaus 1.7.2025
(EUR  ALV 0 %)]]</f>
        <v>0</v>
      </c>
      <c r="W974" s="49" t="str" cm="1">
        <f t="array" ref="W974">IFERROR(_xlfn.IFS(Lääkkeet[[#This Row],[Sitoutunut pääoma 
1.1.-30.6.2025 (EUR)]]&gt;0,"Täytetyt",Lääkkeet[[#This Row],[Sitoutunut pääoma 
1.7.-31.12.2025 (EUR)]]&gt;0,"Täytetyt"),"")</f>
        <v/>
      </c>
      <c r="X974" s="49"/>
      <c r="Y974" s="5">
        <f>Hakulomake!$B$29</f>
        <v>0</v>
      </c>
    </row>
    <row r="975" spans="1:25" x14ac:dyDescent="0.25">
      <c r="A975" s="6" t="s">
        <v>59</v>
      </c>
      <c r="B975" s="5">
        <f>Hakulomake!$B$17</f>
        <v>0</v>
      </c>
      <c r="C975" s="61">
        <v>9</v>
      </c>
      <c r="D975" s="5" t="s">
        <v>1790</v>
      </c>
      <c r="E975" s="60" t="s">
        <v>1803</v>
      </c>
      <c r="F975" s="5" t="s">
        <v>1792</v>
      </c>
      <c r="G975" s="5" t="s">
        <v>1804</v>
      </c>
      <c r="H975" s="5" t="s">
        <v>836</v>
      </c>
      <c r="I975" s="5" t="s">
        <v>1801</v>
      </c>
      <c r="J975" s="61">
        <v>14</v>
      </c>
      <c r="N975" s="13"/>
      <c r="O975" s="39">
        <f>MIN(Lääkkeet[[#This Row],[Velvoite 1.1.2025 (pakkauksia)]],Lääkkeet[[#This Row],[Suurimman alitusluvan mukainen velvoite 
1.1.-30.6.2025 (pakkauksia)]],Lääkkeet[[#This Row],[Alin saldo 
1.1.-30.6.2025 (pakkauksia)]])*Lääkkeet[[#This Row],[Kirjanpitoarvo / pakkaus 1.1.2025
(EUR  ALV 0 %)]]</f>
        <v>0</v>
      </c>
      <c r="P975" s="15"/>
      <c r="Q975" s="12"/>
      <c r="R975" s="12"/>
      <c r="S975" s="12"/>
      <c r="T975" s="13"/>
      <c r="U975" s="39">
        <f>MIN(Lääkkeet[[#This Row],[Velvoite 1.7.2025 (pakkauksia)]],Lääkkeet[[#This Row],[Suurimman alitusluvan mukainen velvoite
1.7.-31.12.2025 (pakkauksia)]],Lääkkeet[[#This Row],[Alin saldo 
1.7.-31.12.2025 (pakkauksia)]])*Lääkkeet[[#This Row],[Kirjanpitoarvo / pakkaus 1.7.2025
(EUR  ALV 0 %)]]</f>
        <v>0</v>
      </c>
      <c r="W975" s="49" t="str" cm="1">
        <f t="array" ref="W975">IFERROR(_xlfn.IFS(Lääkkeet[[#This Row],[Sitoutunut pääoma 
1.1.-30.6.2025 (EUR)]]&gt;0,"Täytetyt",Lääkkeet[[#This Row],[Sitoutunut pääoma 
1.7.-31.12.2025 (EUR)]]&gt;0,"Täytetyt"),"")</f>
        <v/>
      </c>
      <c r="X975" s="49"/>
      <c r="Y975" s="5">
        <f>Hakulomake!$B$29</f>
        <v>0</v>
      </c>
    </row>
    <row r="976" spans="1:25" x14ac:dyDescent="0.25">
      <c r="A976" s="6" t="s">
        <v>59</v>
      </c>
      <c r="B976" s="5">
        <f>Hakulomake!$B$17</f>
        <v>0</v>
      </c>
      <c r="C976" s="61">
        <v>9</v>
      </c>
      <c r="D976" s="5" t="s">
        <v>1790</v>
      </c>
      <c r="E976" s="60" t="s">
        <v>1805</v>
      </c>
      <c r="F976" s="5" t="s">
        <v>1792</v>
      </c>
      <c r="G976" s="5" t="s">
        <v>1806</v>
      </c>
      <c r="H976" s="5" t="s">
        <v>898</v>
      </c>
      <c r="I976" s="5" t="s">
        <v>1801</v>
      </c>
      <c r="J976" s="61">
        <v>100</v>
      </c>
      <c r="N976" s="13"/>
      <c r="O976" s="39">
        <f>MIN(Lääkkeet[[#This Row],[Velvoite 1.1.2025 (pakkauksia)]],Lääkkeet[[#This Row],[Suurimman alitusluvan mukainen velvoite 
1.1.-30.6.2025 (pakkauksia)]],Lääkkeet[[#This Row],[Alin saldo 
1.1.-30.6.2025 (pakkauksia)]])*Lääkkeet[[#This Row],[Kirjanpitoarvo / pakkaus 1.1.2025
(EUR  ALV 0 %)]]</f>
        <v>0</v>
      </c>
      <c r="P976" s="15"/>
      <c r="Q976" s="12"/>
      <c r="R976" s="12"/>
      <c r="S976" s="12"/>
      <c r="T976" s="13"/>
      <c r="U976" s="39">
        <f>MIN(Lääkkeet[[#This Row],[Velvoite 1.7.2025 (pakkauksia)]],Lääkkeet[[#This Row],[Suurimman alitusluvan mukainen velvoite
1.7.-31.12.2025 (pakkauksia)]],Lääkkeet[[#This Row],[Alin saldo 
1.7.-31.12.2025 (pakkauksia)]])*Lääkkeet[[#This Row],[Kirjanpitoarvo / pakkaus 1.7.2025
(EUR  ALV 0 %)]]</f>
        <v>0</v>
      </c>
      <c r="W976" s="49" t="str" cm="1">
        <f t="array" ref="W976">IFERROR(_xlfn.IFS(Lääkkeet[[#This Row],[Sitoutunut pääoma 
1.1.-30.6.2025 (EUR)]]&gt;0,"Täytetyt",Lääkkeet[[#This Row],[Sitoutunut pääoma 
1.7.-31.12.2025 (EUR)]]&gt;0,"Täytetyt"),"")</f>
        <v/>
      </c>
      <c r="X976" s="49"/>
      <c r="Y976" s="5">
        <f>Hakulomake!$B$29</f>
        <v>0</v>
      </c>
    </row>
    <row r="977" spans="1:25" x14ac:dyDescent="0.25">
      <c r="A977" s="6" t="s">
        <v>59</v>
      </c>
      <c r="B977" s="5">
        <f>Hakulomake!$B$17</f>
        <v>0</v>
      </c>
      <c r="C977" s="61">
        <v>9</v>
      </c>
      <c r="D977" s="5" t="s">
        <v>1790</v>
      </c>
      <c r="E977" s="60" t="s">
        <v>1807</v>
      </c>
      <c r="F977" s="5" t="s">
        <v>1792</v>
      </c>
      <c r="G977" s="5" t="s">
        <v>1808</v>
      </c>
      <c r="H977" s="5" t="s">
        <v>196</v>
      </c>
      <c r="I977" s="5" t="s">
        <v>71</v>
      </c>
      <c r="J977" s="61" t="s">
        <v>1809</v>
      </c>
      <c r="N977" s="13"/>
      <c r="O977" s="39">
        <f>MIN(Lääkkeet[[#This Row],[Velvoite 1.1.2025 (pakkauksia)]],Lääkkeet[[#This Row],[Suurimman alitusluvan mukainen velvoite 
1.1.-30.6.2025 (pakkauksia)]],Lääkkeet[[#This Row],[Alin saldo 
1.1.-30.6.2025 (pakkauksia)]])*Lääkkeet[[#This Row],[Kirjanpitoarvo / pakkaus 1.1.2025
(EUR  ALV 0 %)]]</f>
        <v>0</v>
      </c>
      <c r="P977" s="15"/>
      <c r="Q977" s="12"/>
      <c r="R977" s="12"/>
      <c r="S977" s="12"/>
      <c r="T977" s="13"/>
      <c r="U977" s="39">
        <f>MIN(Lääkkeet[[#This Row],[Velvoite 1.7.2025 (pakkauksia)]],Lääkkeet[[#This Row],[Suurimman alitusluvan mukainen velvoite
1.7.-31.12.2025 (pakkauksia)]],Lääkkeet[[#This Row],[Alin saldo 
1.7.-31.12.2025 (pakkauksia)]])*Lääkkeet[[#This Row],[Kirjanpitoarvo / pakkaus 1.7.2025
(EUR  ALV 0 %)]]</f>
        <v>0</v>
      </c>
      <c r="W977" s="49" t="str" cm="1">
        <f t="array" ref="W977">IFERROR(_xlfn.IFS(Lääkkeet[[#This Row],[Sitoutunut pääoma 
1.1.-30.6.2025 (EUR)]]&gt;0,"Täytetyt",Lääkkeet[[#This Row],[Sitoutunut pääoma 
1.7.-31.12.2025 (EUR)]]&gt;0,"Täytetyt"),"")</f>
        <v/>
      </c>
      <c r="X977" s="49"/>
      <c r="Y977" s="5">
        <f>Hakulomake!$B$29</f>
        <v>0</v>
      </c>
    </row>
    <row r="978" spans="1:25" x14ac:dyDescent="0.25">
      <c r="A978" s="6" t="s">
        <v>59</v>
      </c>
      <c r="B978" s="5">
        <f>Hakulomake!$B$17</f>
        <v>0</v>
      </c>
      <c r="C978" s="61">
        <v>9</v>
      </c>
      <c r="D978" s="5" t="s">
        <v>1780</v>
      </c>
      <c r="E978" s="60" t="s">
        <v>1810</v>
      </c>
      <c r="F978" s="5" t="s">
        <v>1782</v>
      </c>
      <c r="G978" s="5" t="s">
        <v>1811</v>
      </c>
      <c r="H978" s="5" t="s">
        <v>836</v>
      </c>
      <c r="I978" s="5" t="s">
        <v>1778</v>
      </c>
      <c r="J978" s="61">
        <v>100</v>
      </c>
      <c r="N978" s="13"/>
      <c r="O978" s="39">
        <f>MIN(Lääkkeet[[#This Row],[Velvoite 1.1.2025 (pakkauksia)]],Lääkkeet[[#This Row],[Suurimman alitusluvan mukainen velvoite 
1.1.-30.6.2025 (pakkauksia)]],Lääkkeet[[#This Row],[Alin saldo 
1.1.-30.6.2025 (pakkauksia)]])*Lääkkeet[[#This Row],[Kirjanpitoarvo / pakkaus 1.1.2025
(EUR  ALV 0 %)]]</f>
        <v>0</v>
      </c>
      <c r="P978" s="15"/>
      <c r="Q978" s="12"/>
      <c r="R978" s="12"/>
      <c r="S978" s="12"/>
      <c r="T978" s="13"/>
      <c r="U978" s="39">
        <f>MIN(Lääkkeet[[#This Row],[Velvoite 1.7.2025 (pakkauksia)]],Lääkkeet[[#This Row],[Suurimman alitusluvan mukainen velvoite
1.7.-31.12.2025 (pakkauksia)]],Lääkkeet[[#This Row],[Alin saldo 
1.7.-31.12.2025 (pakkauksia)]])*Lääkkeet[[#This Row],[Kirjanpitoarvo / pakkaus 1.7.2025
(EUR  ALV 0 %)]]</f>
        <v>0</v>
      </c>
      <c r="W978" s="49" t="str" cm="1">
        <f t="array" ref="W978">IFERROR(_xlfn.IFS(Lääkkeet[[#This Row],[Sitoutunut pääoma 
1.1.-30.6.2025 (EUR)]]&gt;0,"Täytetyt",Lääkkeet[[#This Row],[Sitoutunut pääoma 
1.7.-31.12.2025 (EUR)]]&gt;0,"Täytetyt"),"")</f>
        <v/>
      </c>
      <c r="X978" s="49"/>
      <c r="Y978" s="5">
        <f>Hakulomake!$B$29</f>
        <v>0</v>
      </c>
    </row>
    <row r="979" spans="1:25" x14ac:dyDescent="0.25">
      <c r="A979" s="6" t="s">
        <v>59</v>
      </c>
      <c r="B979" s="5">
        <f>Hakulomake!$B$17</f>
        <v>0</v>
      </c>
      <c r="C979" s="61">
        <v>9</v>
      </c>
      <c r="D979" s="5" t="s">
        <v>1774</v>
      </c>
      <c r="E979" s="60" t="s">
        <v>1812</v>
      </c>
      <c r="F979" s="5" t="s">
        <v>1776</v>
      </c>
      <c r="G979" s="5" t="s">
        <v>1813</v>
      </c>
      <c r="H979" s="5" t="s">
        <v>836</v>
      </c>
      <c r="I979" s="5" t="s">
        <v>1801</v>
      </c>
      <c r="J979" s="61">
        <v>100</v>
      </c>
      <c r="N979" s="13"/>
      <c r="O979" s="39">
        <f>MIN(Lääkkeet[[#This Row],[Velvoite 1.1.2025 (pakkauksia)]],Lääkkeet[[#This Row],[Suurimman alitusluvan mukainen velvoite 
1.1.-30.6.2025 (pakkauksia)]],Lääkkeet[[#This Row],[Alin saldo 
1.1.-30.6.2025 (pakkauksia)]])*Lääkkeet[[#This Row],[Kirjanpitoarvo / pakkaus 1.1.2025
(EUR  ALV 0 %)]]</f>
        <v>0</v>
      </c>
      <c r="P979" s="15"/>
      <c r="Q979" s="12"/>
      <c r="R979" s="12"/>
      <c r="S979" s="12"/>
      <c r="T979" s="13"/>
      <c r="U979" s="39">
        <f>MIN(Lääkkeet[[#This Row],[Velvoite 1.7.2025 (pakkauksia)]],Lääkkeet[[#This Row],[Suurimman alitusluvan mukainen velvoite
1.7.-31.12.2025 (pakkauksia)]],Lääkkeet[[#This Row],[Alin saldo 
1.7.-31.12.2025 (pakkauksia)]])*Lääkkeet[[#This Row],[Kirjanpitoarvo / pakkaus 1.7.2025
(EUR  ALV 0 %)]]</f>
        <v>0</v>
      </c>
      <c r="W979" s="49" t="str" cm="1">
        <f t="array" ref="W979">IFERROR(_xlfn.IFS(Lääkkeet[[#This Row],[Sitoutunut pääoma 
1.1.-30.6.2025 (EUR)]]&gt;0,"Täytetyt",Lääkkeet[[#This Row],[Sitoutunut pääoma 
1.7.-31.12.2025 (EUR)]]&gt;0,"Täytetyt"),"")</f>
        <v/>
      </c>
      <c r="X979" s="49"/>
      <c r="Y979" s="5">
        <f>Hakulomake!$B$29</f>
        <v>0</v>
      </c>
    </row>
    <row r="980" spans="1:25" x14ac:dyDescent="0.25">
      <c r="A980" s="6" t="s">
        <v>59</v>
      </c>
      <c r="B980" s="5">
        <f>Hakulomake!$B$17</f>
        <v>0</v>
      </c>
      <c r="C980" s="61">
        <v>9</v>
      </c>
      <c r="D980" s="5" t="s">
        <v>1774</v>
      </c>
      <c r="E980" s="60" t="s">
        <v>1814</v>
      </c>
      <c r="F980" s="5" t="s">
        <v>1776</v>
      </c>
      <c r="G980" s="5" t="s">
        <v>1815</v>
      </c>
      <c r="H980" s="5" t="s">
        <v>836</v>
      </c>
      <c r="I980" s="5" t="s">
        <v>1778</v>
      </c>
      <c r="J980" s="61">
        <v>14</v>
      </c>
      <c r="N980" s="13"/>
      <c r="O980" s="39">
        <f>MIN(Lääkkeet[[#This Row],[Velvoite 1.1.2025 (pakkauksia)]],Lääkkeet[[#This Row],[Suurimman alitusluvan mukainen velvoite 
1.1.-30.6.2025 (pakkauksia)]],Lääkkeet[[#This Row],[Alin saldo 
1.1.-30.6.2025 (pakkauksia)]])*Lääkkeet[[#This Row],[Kirjanpitoarvo / pakkaus 1.1.2025
(EUR  ALV 0 %)]]</f>
        <v>0</v>
      </c>
      <c r="P980" s="15"/>
      <c r="Q980" s="12"/>
      <c r="R980" s="12"/>
      <c r="S980" s="12"/>
      <c r="T980" s="13"/>
      <c r="U980" s="39">
        <f>MIN(Lääkkeet[[#This Row],[Velvoite 1.7.2025 (pakkauksia)]],Lääkkeet[[#This Row],[Suurimman alitusluvan mukainen velvoite
1.7.-31.12.2025 (pakkauksia)]],Lääkkeet[[#This Row],[Alin saldo 
1.7.-31.12.2025 (pakkauksia)]])*Lääkkeet[[#This Row],[Kirjanpitoarvo / pakkaus 1.7.2025
(EUR  ALV 0 %)]]</f>
        <v>0</v>
      </c>
      <c r="W980" s="49" t="str" cm="1">
        <f t="array" ref="W980">IFERROR(_xlfn.IFS(Lääkkeet[[#This Row],[Sitoutunut pääoma 
1.1.-30.6.2025 (EUR)]]&gt;0,"Täytetyt",Lääkkeet[[#This Row],[Sitoutunut pääoma 
1.7.-31.12.2025 (EUR)]]&gt;0,"Täytetyt"),"")</f>
        <v/>
      </c>
      <c r="X980" s="49"/>
      <c r="Y980" s="5">
        <f>Hakulomake!$B$29</f>
        <v>0</v>
      </c>
    </row>
    <row r="981" spans="1:25" x14ac:dyDescent="0.25">
      <c r="A981" s="6" t="s">
        <v>59</v>
      </c>
      <c r="B981" s="5">
        <f>Hakulomake!$B$17</f>
        <v>0</v>
      </c>
      <c r="C981" s="61">
        <v>9</v>
      </c>
      <c r="D981" s="5" t="s">
        <v>1796</v>
      </c>
      <c r="E981" s="60" t="s">
        <v>1816</v>
      </c>
      <c r="F981" s="5" t="s">
        <v>1798</v>
      </c>
      <c r="G981" s="5" t="s">
        <v>1817</v>
      </c>
      <c r="H981" s="5" t="s">
        <v>267</v>
      </c>
      <c r="I981" s="5" t="s">
        <v>1801</v>
      </c>
      <c r="J981" s="61" t="s">
        <v>1795</v>
      </c>
      <c r="N981" s="13"/>
      <c r="O981" s="39">
        <f>MIN(Lääkkeet[[#This Row],[Velvoite 1.1.2025 (pakkauksia)]],Lääkkeet[[#This Row],[Suurimman alitusluvan mukainen velvoite 
1.1.-30.6.2025 (pakkauksia)]],Lääkkeet[[#This Row],[Alin saldo 
1.1.-30.6.2025 (pakkauksia)]])*Lääkkeet[[#This Row],[Kirjanpitoarvo / pakkaus 1.1.2025
(EUR  ALV 0 %)]]</f>
        <v>0</v>
      </c>
      <c r="P981" s="15"/>
      <c r="Q981" s="12"/>
      <c r="R981" s="12"/>
      <c r="S981" s="12"/>
      <c r="T981" s="13"/>
      <c r="U981" s="39">
        <f>MIN(Lääkkeet[[#This Row],[Velvoite 1.7.2025 (pakkauksia)]],Lääkkeet[[#This Row],[Suurimman alitusluvan mukainen velvoite
1.7.-31.12.2025 (pakkauksia)]],Lääkkeet[[#This Row],[Alin saldo 
1.7.-31.12.2025 (pakkauksia)]])*Lääkkeet[[#This Row],[Kirjanpitoarvo / pakkaus 1.7.2025
(EUR  ALV 0 %)]]</f>
        <v>0</v>
      </c>
      <c r="W981" s="49" t="str" cm="1">
        <f t="array" ref="W981">IFERROR(_xlfn.IFS(Lääkkeet[[#This Row],[Sitoutunut pääoma 
1.1.-30.6.2025 (EUR)]]&gt;0,"Täytetyt",Lääkkeet[[#This Row],[Sitoutunut pääoma 
1.7.-31.12.2025 (EUR)]]&gt;0,"Täytetyt"),"")</f>
        <v/>
      </c>
      <c r="X981" s="49"/>
      <c r="Y981" s="5">
        <f>Hakulomake!$B$29</f>
        <v>0</v>
      </c>
    </row>
    <row r="982" spans="1:25" x14ac:dyDescent="0.25">
      <c r="A982" s="6" t="s">
        <v>59</v>
      </c>
      <c r="B982" s="5">
        <f>Hakulomake!$B$17</f>
        <v>0</v>
      </c>
      <c r="C982" s="61">
        <v>9</v>
      </c>
      <c r="D982" s="5" t="s">
        <v>1774</v>
      </c>
      <c r="E982" s="60" t="s">
        <v>1818</v>
      </c>
      <c r="F982" s="5" t="s">
        <v>1776</v>
      </c>
      <c r="G982" s="5" t="s">
        <v>1819</v>
      </c>
      <c r="H982" s="5" t="s">
        <v>836</v>
      </c>
      <c r="I982" s="5" t="s">
        <v>1801</v>
      </c>
      <c r="J982" s="61">
        <v>100</v>
      </c>
      <c r="N982" s="13"/>
      <c r="O982" s="39">
        <f>MIN(Lääkkeet[[#This Row],[Velvoite 1.1.2025 (pakkauksia)]],Lääkkeet[[#This Row],[Suurimman alitusluvan mukainen velvoite 
1.1.-30.6.2025 (pakkauksia)]],Lääkkeet[[#This Row],[Alin saldo 
1.1.-30.6.2025 (pakkauksia)]])*Lääkkeet[[#This Row],[Kirjanpitoarvo / pakkaus 1.1.2025
(EUR  ALV 0 %)]]</f>
        <v>0</v>
      </c>
      <c r="P982" s="15"/>
      <c r="Q982" s="12"/>
      <c r="R982" s="12"/>
      <c r="S982" s="12"/>
      <c r="T982" s="13"/>
      <c r="U982" s="39">
        <f>MIN(Lääkkeet[[#This Row],[Velvoite 1.7.2025 (pakkauksia)]],Lääkkeet[[#This Row],[Suurimman alitusluvan mukainen velvoite
1.7.-31.12.2025 (pakkauksia)]],Lääkkeet[[#This Row],[Alin saldo 
1.7.-31.12.2025 (pakkauksia)]])*Lääkkeet[[#This Row],[Kirjanpitoarvo / pakkaus 1.7.2025
(EUR  ALV 0 %)]]</f>
        <v>0</v>
      </c>
      <c r="W982" s="49" t="str" cm="1">
        <f t="array" ref="W982">IFERROR(_xlfn.IFS(Lääkkeet[[#This Row],[Sitoutunut pääoma 
1.1.-30.6.2025 (EUR)]]&gt;0,"Täytetyt",Lääkkeet[[#This Row],[Sitoutunut pääoma 
1.7.-31.12.2025 (EUR)]]&gt;0,"Täytetyt"),"")</f>
        <v/>
      </c>
      <c r="X982" s="49"/>
      <c r="Y982" s="5">
        <f>Hakulomake!$B$29</f>
        <v>0</v>
      </c>
    </row>
    <row r="983" spans="1:25" x14ac:dyDescent="0.25">
      <c r="A983" s="6" t="s">
        <v>59</v>
      </c>
      <c r="B983" s="5">
        <f>Hakulomake!$B$17</f>
        <v>0</v>
      </c>
      <c r="C983" s="61">
        <v>9</v>
      </c>
      <c r="D983" s="5" t="s">
        <v>1774</v>
      </c>
      <c r="E983" s="60" t="s">
        <v>1820</v>
      </c>
      <c r="F983" s="5" t="s">
        <v>1776</v>
      </c>
      <c r="G983" s="5" t="s">
        <v>1819</v>
      </c>
      <c r="H983" s="5" t="s">
        <v>836</v>
      </c>
      <c r="I983" s="5" t="s">
        <v>1801</v>
      </c>
      <c r="J983" s="61">
        <v>14</v>
      </c>
      <c r="N983" s="13"/>
      <c r="O983" s="39">
        <f>MIN(Lääkkeet[[#This Row],[Velvoite 1.1.2025 (pakkauksia)]],Lääkkeet[[#This Row],[Suurimman alitusluvan mukainen velvoite 
1.1.-30.6.2025 (pakkauksia)]],Lääkkeet[[#This Row],[Alin saldo 
1.1.-30.6.2025 (pakkauksia)]])*Lääkkeet[[#This Row],[Kirjanpitoarvo / pakkaus 1.1.2025
(EUR  ALV 0 %)]]</f>
        <v>0</v>
      </c>
      <c r="P983" s="15"/>
      <c r="Q983" s="12"/>
      <c r="R983" s="12"/>
      <c r="S983" s="12"/>
      <c r="T983" s="13"/>
      <c r="U983" s="39">
        <f>MIN(Lääkkeet[[#This Row],[Velvoite 1.7.2025 (pakkauksia)]],Lääkkeet[[#This Row],[Suurimman alitusluvan mukainen velvoite
1.7.-31.12.2025 (pakkauksia)]],Lääkkeet[[#This Row],[Alin saldo 
1.7.-31.12.2025 (pakkauksia)]])*Lääkkeet[[#This Row],[Kirjanpitoarvo / pakkaus 1.7.2025
(EUR  ALV 0 %)]]</f>
        <v>0</v>
      </c>
      <c r="W983" s="49" t="str" cm="1">
        <f t="array" ref="W983">IFERROR(_xlfn.IFS(Lääkkeet[[#This Row],[Sitoutunut pääoma 
1.1.-30.6.2025 (EUR)]]&gt;0,"Täytetyt",Lääkkeet[[#This Row],[Sitoutunut pääoma 
1.7.-31.12.2025 (EUR)]]&gt;0,"Täytetyt"),"")</f>
        <v/>
      </c>
      <c r="X983" s="49"/>
      <c r="Y983" s="5">
        <f>Hakulomake!$B$29</f>
        <v>0</v>
      </c>
    </row>
    <row r="984" spans="1:25" x14ac:dyDescent="0.25">
      <c r="A984" s="6" t="s">
        <v>59</v>
      </c>
      <c r="B984" s="5">
        <f>Hakulomake!$B$17</f>
        <v>0</v>
      </c>
      <c r="C984" s="61">
        <v>9</v>
      </c>
      <c r="D984" s="5" t="s">
        <v>1780</v>
      </c>
      <c r="E984" s="60" t="s">
        <v>1821</v>
      </c>
      <c r="F984" s="5" t="s">
        <v>1782</v>
      </c>
      <c r="G984" s="5" t="s">
        <v>2751</v>
      </c>
      <c r="H984" s="5" t="s">
        <v>836</v>
      </c>
      <c r="I984" s="5" t="s">
        <v>1778</v>
      </c>
      <c r="J984" s="61">
        <v>7</v>
      </c>
      <c r="N984" s="13"/>
      <c r="O984" s="39">
        <f>MIN(Lääkkeet[[#This Row],[Velvoite 1.1.2025 (pakkauksia)]],Lääkkeet[[#This Row],[Suurimman alitusluvan mukainen velvoite 
1.1.-30.6.2025 (pakkauksia)]],Lääkkeet[[#This Row],[Alin saldo 
1.1.-30.6.2025 (pakkauksia)]])*Lääkkeet[[#This Row],[Kirjanpitoarvo / pakkaus 1.1.2025
(EUR  ALV 0 %)]]</f>
        <v>0</v>
      </c>
      <c r="P984" s="15"/>
      <c r="Q984" s="12"/>
      <c r="R984" s="12"/>
      <c r="S984" s="12"/>
      <c r="T984" s="13"/>
      <c r="U984" s="39">
        <f>MIN(Lääkkeet[[#This Row],[Velvoite 1.7.2025 (pakkauksia)]],Lääkkeet[[#This Row],[Suurimman alitusluvan mukainen velvoite
1.7.-31.12.2025 (pakkauksia)]],Lääkkeet[[#This Row],[Alin saldo 
1.7.-31.12.2025 (pakkauksia)]])*Lääkkeet[[#This Row],[Kirjanpitoarvo / pakkaus 1.7.2025
(EUR  ALV 0 %)]]</f>
        <v>0</v>
      </c>
      <c r="W984" s="49" t="str" cm="1">
        <f t="array" ref="W984">IFERROR(_xlfn.IFS(Lääkkeet[[#This Row],[Sitoutunut pääoma 
1.1.-30.6.2025 (EUR)]]&gt;0,"Täytetyt",Lääkkeet[[#This Row],[Sitoutunut pääoma 
1.7.-31.12.2025 (EUR)]]&gt;0,"Täytetyt"),"")</f>
        <v/>
      </c>
      <c r="X984" s="49"/>
      <c r="Y984" s="5">
        <f>Hakulomake!$B$29</f>
        <v>0</v>
      </c>
    </row>
    <row r="985" spans="1:25" x14ac:dyDescent="0.25">
      <c r="A985" s="6" t="s">
        <v>59</v>
      </c>
      <c r="B985" s="5">
        <f>Hakulomake!$B$17</f>
        <v>0</v>
      </c>
      <c r="C985" s="61">
        <v>9</v>
      </c>
      <c r="D985" s="5" t="s">
        <v>1780</v>
      </c>
      <c r="E985" s="60" t="s">
        <v>1822</v>
      </c>
      <c r="F985" s="5" t="s">
        <v>1782</v>
      </c>
      <c r="G985" s="5" t="s">
        <v>2751</v>
      </c>
      <c r="H985" s="5" t="s">
        <v>836</v>
      </c>
      <c r="I985" s="5" t="s">
        <v>1778</v>
      </c>
      <c r="J985" s="61">
        <v>14</v>
      </c>
      <c r="N985" s="13"/>
      <c r="O985" s="39">
        <f>MIN(Lääkkeet[[#This Row],[Velvoite 1.1.2025 (pakkauksia)]],Lääkkeet[[#This Row],[Suurimman alitusluvan mukainen velvoite 
1.1.-30.6.2025 (pakkauksia)]],Lääkkeet[[#This Row],[Alin saldo 
1.1.-30.6.2025 (pakkauksia)]])*Lääkkeet[[#This Row],[Kirjanpitoarvo / pakkaus 1.1.2025
(EUR  ALV 0 %)]]</f>
        <v>0</v>
      </c>
      <c r="P985" s="15"/>
      <c r="Q985" s="12"/>
      <c r="R985" s="12"/>
      <c r="S985" s="12"/>
      <c r="T985" s="13"/>
      <c r="U985" s="39">
        <f>MIN(Lääkkeet[[#This Row],[Velvoite 1.7.2025 (pakkauksia)]],Lääkkeet[[#This Row],[Suurimman alitusluvan mukainen velvoite
1.7.-31.12.2025 (pakkauksia)]],Lääkkeet[[#This Row],[Alin saldo 
1.7.-31.12.2025 (pakkauksia)]])*Lääkkeet[[#This Row],[Kirjanpitoarvo / pakkaus 1.7.2025
(EUR  ALV 0 %)]]</f>
        <v>0</v>
      </c>
      <c r="W985" s="49" t="str" cm="1">
        <f t="array" ref="W985">IFERROR(_xlfn.IFS(Lääkkeet[[#This Row],[Sitoutunut pääoma 
1.1.-30.6.2025 (EUR)]]&gt;0,"Täytetyt",Lääkkeet[[#This Row],[Sitoutunut pääoma 
1.7.-31.12.2025 (EUR)]]&gt;0,"Täytetyt"),"")</f>
        <v/>
      </c>
      <c r="X985" s="49"/>
      <c r="Y985" s="5">
        <f>Hakulomake!$B$29</f>
        <v>0</v>
      </c>
    </row>
    <row r="986" spans="1:25" x14ac:dyDescent="0.25">
      <c r="A986" s="6" t="s">
        <v>59</v>
      </c>
      <c r="B986" s="5">
        <f>Hakulomake!$B$17</f>
        <v>0</v>
      </c>
      <c r="C986" s="61">
        <v>9</v>
      </c>
      <c r="D986" s="5" t="s">
        <v>1823</v>
      </c>
      <c r="E986" s="60" t="s">
        <v>1824</v>
      </c>
      <c r="F986" s="5" t="s">
        <v>1825</v>
      </c>
      <c r="G986" s="5" t="s">
        <v>1826</v>
      </c>
      <c r="H986" s="5" t="s">
        <v>793</v>
      </c>
      <c r="I986" s="5" t="s">
        <v>1778</v>
      </c>
      <c r="J986" s="61">
        <v>56</v>
      </c>
      <c r="N986" s="13"/>
      <c r="O986" s="39">
        <f>MIN(Lääkkeet[[#This Row],[Velvoite 1.1.2025 (pakkauksia)]],Lääkkeet[[#This Row],[Suurimman alitusluvan mukainen velvoite 
1.1.-30.6.2025 (pakkauksia)]],Lääkkeet[[#This Row],[Alin saldo 
1.1.-30.6.2025 (pakkauksia)]])*Lääkkeet[[#This Row],[Kirjanpitoarvo / pakkaus 1.1.2025
(EUR  ALV 0 %)]]</f>
        <v>0</v>
      </c>
      <c r="P986" s="15"/>
      <c r="Q986" s="12"/>
      <c r="R986" s="12"/>
      <c r="S986" s="12"/>
      <c r="T986" s="13"/>
      <c r="U986" s="39">
        <f>MIN(Lääkkeet[[#This Row],[Velvoite 1.7.2025 (pakkauksia)]],Lääkkeet[[#This Row],[Suurimman alitusluvan mukainen velvoite
1.7.-31.12.2025 (pakkauksia)]],Lääkkeet[[#This Row],[Alin saldo 
1.7.-31.12.2025 (pakkauksia)]])*Lääkkeet[[#This Row],[Kirjanpitoarvo / pakkaus 1.7.2025
(EUR  ALV 0 %)]]</f>
        <v>0</v>
      </c>
      <c r="W986" s="49" t="str" cm="1">
        <f t="array" ref="W986">IFERROR(_xlfn.IFS(Lääkkeet[[#This Row],[Sitoutunut pääoma 
1.1.-30.6.2025 (EUR)]]&gt;0,"Täytetyt",Lääkkeet[[#This Row],[Sitoutunut pääoma 
1.7.-31.12.2025 (EUR)]]&gt;0,"Täytetyt"),"")</f>
        <v/>
      </c>
      <c r="X986" s="49"/>
      <c r="Y986" s="5">
        <f>Hakulomake!$B$29</f>
        <v>0</v>
      </c>
    </row>
    <row r="987" spans="1:25" x14ac:dyDescent="0.25">
      <c r="A987" s="6" t="s">
        <v>59</v>
      </c>
      <c r="B987" s="5">
        <f>Hakulomake!$B$17</f>
        <v>0</v>
      </c>
      <c r="C987" s="61">
        <v>9</v>
      </c>
      <c r="D987" s="5" t="s">
        <v>1780</v>
      </c>
      <c r="E987" s="60" t="s">
        <v>1827</v>
      </c>
      <c r="F987" s="5" t="s">
        <v>1782</v>
      </c>
      <c r="G987" s="5" t="s">
        <v>1828</v>
      </c>
      <c r="H987" s="5" t="s">
        <v>836</v>
      </c>
      <c r="I987" s="5" t="s">
        <v>1778</v>
      </c>
      <c r="J987" s="61">
        <v>100</v>
      </c>
      <c r="N987" s="13"/>
      <c r="O987" s="39">
        <f>MIN(Lääkkeet[[#This Row],[Velvoite 1.1.2025 (pakkauksia)]],Lääkkeet[[#This Row],[Suurimman alitusluvan mukainen velvoite 
1.1.-30.6.2025 (pakkauksia)]],Lääkkeet[[#This Row],[Alin saldo 
1.1.-30.6.2025 (pakkauksia)]])*Lääkkeet[[#This Row],[Kirjanpitoarvo / pakkaus 1.1.2025
(EUR  ALV 0 %)]]</f>
        <v>0</v>
      </c>
      <c r="P987" s="15"/>
      <c r="Q987" s="12"/>
      <c r="R987" s="12"/>
      <c r="S987" s="12"/>
      <c r="T987" s="13"/>
      <c r="U987" s="39">
        <f>MIN(Lääkkeet[[#This Row],[Velvoite 1.7.2025 (pakkauksia)]],Lääkkeet[[#This Row],[Suurimman alitusluvan mukainen velvoite
1.7.-31.12.2025 (pakkauksia)]],Lääkkeet[[#This Row],[Alin saldo 
1.7.-31.12.2025 (pakkauksia)]])*Lääkkeet[[#This Row],[Kirjanpitoarvo / pakkaus 1.7.2025
(EUR  ALV 0 %)]]</f>
        <v>0</v>
      </c>
      <c r="W987" s="49" t="str" cm="1">
        <f t="array" ref="W987">IFERROR(_xlfn.IFS(Lääkkeet[[#This Row],[Sitoutunut pääoma 
1.1.-30.6.2025 (EUR)]]&gt;0,"Täytetyt",Lääkkeet[[#This Row],[Sitoutunut pääoma 
1.7.-31.12.2025 (EUR)]]&gt;0,"Täytetyt"),"")</f>
        <v/>
      </c>
      <c r="X987" s="49"/>
      <c r="Y987" s="5">
        <f>Hakulomake!$B$29</f>
        <v>0</v>
      </c>
    </row>
    <row r="988" spans="1:25" x14ac:dyDescent="0.25">
      <c r="A988" s="6" t="s">
        <v>59</v>
      </c>
      <c r="B988" s="5">
        <f>Hakulomake!$B$17</f>
        <v>0</v>
      </c>
      <c r="C988" s="61">
        <v>9</v>
      </c>
      <c r="D988" s="5" t="s">
        <v>1774</v>
      </c>
      <c r="E988" s="60" t="s">
        <v>1829</v>
      </c>
      <c r="F988" s="5" t="s">
        <v>1776</v>
      </c>
      <c r="G988" s="5" t="s">
        <v>1777</v>
      </c>
      <c r="H988" s="5" t="s">
        <v>793</v>
      </c>
      <c r="I988" s="5" t="s">
        <v>1830</v>
      </c>
      <c r="J988" s="61">
        <v>28</v>
      </c>
      <c r="N988" s="13"/>
      <c r="O988" s="39">
        <f>MIN(Lääkkeet[[#This Row],[Velvoite 1.1.2025 (pakkauksia)]],Lääkkeet[[#This Row],[Suurimman alitusluvan mukainen velvoite 
1.1.-30.6.2025 (pakkauksia)]],Lääkkeet[[#This Row],[Alin saldo 
1.1.-30.6.2025 (pakkauksia)]])*Lääkkeet[[#This Row],[Kirjanpitoarvo / pakkaus 1.1.2025
(EUR  ALV 0 %)]]</f>
        <v>0</v>
      </c>
      <c r="P988" s="15"/>
      <c r="Q988" s="12"/>
      <c r="R988" s="12"/>
      <c r="S988" s="12"/>
      <c r="T988" s="13"/>
      <c r="U988" s="39">
        <f>MIN(Lääkkeet[[#This Row],[Velvoite 1.7.2025 (pakkauksia)]],Lääkkeet[[#This Row],[Suurimman alitusluvan mukainen velvoite
1.7.-31.12.2025 (pakkauksia)]],Lääkkeet[[#This Row],[Alin saldo 
1.7.-31.12.2025 (pakkauksia)]])*Lääkkeet[[#This Row],[Kirjanpitoarvo / pakkaus 1.7.2025
(EUR  ALV 0 %)]]</f>
        <v>0</v>
      </c>
      <c r="W988" s="49" t="str" cm="1">
        <f t="array" ref="W988">IFERROR(_xlfn.IFS(Lääkkeet[[#This Row],[Sitoutunut pääoma 
1.1.-30.6.2025 (EUR)]]&gt;0,"Täytetyt",Lääkkeet[[#This Row],[Sitoutunut pääoma 
1.7.-31.12.2025 (EUR)]]&gt;0,"Täytetyt"),"")</f>
        <v/>
      </c>
      <c r="X988" s="49"/>
      <c r="Y988" s="5">
        <f>Hakulomake!$B$29</f>
        <v>0</v>
      </c>
    </row>
    <row r="989" spans="1:25" x14ac:dyDescent="0.25">
      <c r="A989" s="6" t="s">
        <v>59</v>
      </c>
      <c r="B989" s="5">
        <f>Hakulomake!$B$17</f>
        <v>0</v>
      </c>
      <c r="C989" s="61">
        <v>9</v>
      </c>
      <c r="D989" s="5" t="s">
        <v>1790</v>
      </c>
      <c r="E989" s="60" t="s">
        <v>1831</v>
      </c>
      <c r="F989" s="5" t="s">
        <v>1792</v>
      </c>
      <c r="G989" s="5" t="s">
        <v>1832</v>
      </c>
      <c r="H989" s="5" t="s">
        <v>836</v>
      </c>
      <c r="I989" s="5" t="s">
        <v>1778</v>
      </c>
      <c r="J989" s="61">
        <v>14</v>
      </c>
      <c r="N989" s="13"/>
      <c r="O989" s="39">
        <f>MIN(Lääkkeet[[#This Row],[Velvoite 1.1.2025 (pakkauksia)]],Lääkkeet[[#This Row],[Suurimman alitusluvan mukainen velvoite 
1.1.-30.6.2025 (pakkauksia)]],Lääkkeet[[#This Row],[Alin saldo 
1.1.-30.6.2025 (pakkauksia)]])*Lääkkeet[[#This Row],[Kirjanpitoarvo / pakkaus 1.1.2025
(EUR  ALV 0 %)]]</f>
        <v>0</v>
      </c>
      <c r="P989" s="15"/>
      <c r="Q989" s="12"/>
      <c r="R989" s="12"/>
      <c r="S989" s="12"/>
      <c r="T989" s="13"/>
      <c r="U989" s="39">
        <f>MIN(Lääkkeet[[#This Row],[Velvoite 1.7.2025 (pakkauksia)]],Lääkkeet[[#This Row],[Suurimman alitusluvan mukainen velvoite
1.7.-31.12.2025 (pakkauksia)]],Lääkkeet[[#This Row],[Alin saldo 
1.7.-31.12.2025 (pakkauksia)]])*Lääkkeet[[#This Row],[Kirjanpitoarvo / pakkaus 1.7.2025
(EUR  ALV 0 %)]]</f>
        <v>0</v>
      </c>
      <c r="W989" s="49" t="str" cm="1">
        <f t="array" ref="W989">IFERROR(_xlfn.IFS(Lääkkeet[[#This Row],[Sitoutunut pääoma 
1.1.-30.6.2025 (EUR)]]&gt;0,"Täytetyt",Lääkkeet[[#This Row],[Sitoutunut pääoma 
1.7.-31.12.2025 (EUR)]]&gt;0,"Täytetyt"),"")</f>
        <v/>
      </c>
      <c r="X989" s="49"/>
      <c r="Y989" s="5">
        <f>Hakulomake!$B$29</f>
        <v>0</v>
      </c>
    </row>
    <row r="990" spans="1:25" x14ac:dyDescent="0.25">
      <c r="A990" s="6" t="s">
        <v>59</v>
      </c>
      <c r="B990" s="5">
        <f>Hakulomake!$B$17</f>
        <v>0</v>
      </c>
      <c r="C990" s="61">
        <v>9</v>
      </c>
      <c r="D990" s="5" t="s">
        <v>1790</v>
      </c>
      <c r="E990" s="60" t="s">
        <v>1833</v>
      </c>
      <c r="F990" s="5" t="s">
        <v>1792</v>
      </c>
      <c r="G990" s="5" t="s">
        <v>1832</v>
      </c>
      <c r="H990" s="5" t="s">
        <v>836</v>
      </c>
      <c r="I990" s="5" t="s">
        <v>1778</v>
      </c>
      <c r="J990" s="61">
        <v>7</v>
      </c>
      <c r="N990" s="13"/>
      <c r="O990" s="39">
        <f>MIN(Lääkkeet[[#This Row],[Velvoite 1.1.2025 (pakkauksia)]],Lääkkeet[[#This Row],[Suurimman alitusluvan mukainen velvoite 
1.1.-30.6.2025 (pakkauksia)]],Lääkkeet[[#This Row],[Alin saldo 
1.1.-30.6.2025 (pakkauksia)]])*Lääkkeet[[#This Row],[Kirjanpitoarvo / pakkaus 1.1.2025
(EUR  ALV 0 %)]]</f>
        <v>0</v>
      </c>
      <c r="P990" s="15"/>
      <c r="Q990" s="12"/>
      <c r="R990" s="12"/>
      <c r="S990" s="12"/>
      <c r="T990" s="13"/>
      <c r="U990" s="39">
        <f>MIN(Lääkkeet[[#This Row],[Velvoite 1.7.2025 (pakkauksia)]],Lääkkeet[[#This Row],[Suurimman alitusluvan mukainen velvoite
1.7.-31.12.2025 (pakkauksia)]],Lääkkeet[[#This Row],[Alin saldo 
1.7.-31.12.2025 (pakkauksia)]])*Lääkkeet[[#This Row],[Kirjanpitoarvo / pakkaus 1.7.2025
(EUR  ALV 0 %)]]</f>
        <v>0</v>
      </c>
      <c r="W990" s="49" t="str" cm="1">
        <f t="array" ref="W990">IFERROR(_xlfn.IFS(Lääkkeet[[#This Row],[Sitoutunut pääoma 
1.1.-30.6.2025 (EUR)]]&gt;0,"Täytetyt",Lääkkeet[[#This Row],[Sitoutunut pääoma 
1.7.-31.12.2025 (EUR)]]&gt;0,"Täytetyt"),"")</f>
        <v/>
      </c>
      <c r="X990" s="49"/>
      <c r="Y990" s="5">
        <f>Hakulomake!$B$29</f>
        <v>0</v>
      </c>
    </row>
    <row r="991" spans="1:25" x14ac:dyDescent="0.25">
      <c r="A991" s="6" t="s">
        <v>59</v>
      </c>
      <c r="B991" s="5">
        <f>Hakulomake!$B$17</f>
        <v>0</v>
      </c>
      <c r="C991" s="61">
        <v>9</v>
      </c>
      <c r="D991" s="5" t="s">
        <v>1780</v>
      </c>
      <c r="E991" s="60" t="s">
        <v>1834</v>
      </c>
      <c r="F991" s="5" t="s">
        <v>1782</v>
      </c>
      <c r="G991" s="5" t="s">
        <v>1835</v>
      </c>
      <c r="H991" s="5" t="s">
        <v>898</v>
      </c>
      <c r="I991" s="5" t="s">
        <v>1778</v>
      </c>
      <c r="J991" s="61">
        <v>56</v>
      </c>
      <c r="N991" s="13"/>
      <c r="O991" s="39">
        <f>MIN(Lääkkeet[[#This Row],[Velvoite 1.1.2025 (pakkauksia)]],Lääkkeet[[#This Row],[Suurimman alitusluvan mukainen velvoite 
1.1.-30.6.2025 (pakkauksia)]],Lääkkeet[[#This Row],[Alin saldo 
1.1.-30.6.2025 (pakkauksia)]])*Lääkkeet[[#This Row],[Kirjanpitoarvo / pakkaus 1.1.2025
(EUR  ALV 0 %)]]</f>
        <v>0</v>
      </c>
      <c r="P991" s="15"/>
      <c r="Q991" s="12"/>
      <c r="R991" s="12"/>
      <c r="S991" s="12"/>
      <c r="T991" s="13"/>
      <c r="U991" s="39">
        <f>MIN(Lääkkeet[[#This Row],[Velvoite 1.7.2025 (pakkauksia)]],Lääkkeet[[#This Row],[Suurimman alitusluvan mukainen velvoite
1.7.-31.12.2025 (pakkauksia)]],Lääkkeet[[#This Row],[Alin saldo 
1.7.-31.12.2025 (pakkauksia)]])*Lääkkeet[[#This Row],[Kirjanpitoarvo / pakkaus 1.7.2025
(EUR  ALV 0 %)]]</f>
        <v>0</v>
      </c>
      <c r="W991" s="49" t="str" cm="1">
        <f t="array" ref="W991">IFERROR(_xlfn.IFS(Lääkkeet[[#This Row],[Sitoutunut pääoma 
1.1.-30.6.2025 (EUR)]]&gt;0,"Täytetyt",Lääkkeet[[#This Row],[Sitoutunut pääoma 
1.7.-31.12.2025 (EUR)]]&gt;0,"Täytetyt"),"")</f>
        <v/>
      </c>
      <c r="X991" s="49"/>
      <c r="Y991" s="5">
        <f>Hakulomake!$B$29</f>
        <v>0</v>
      </c>
    </row>
    <row r="992" spans="1:25" x14ac:dyDescent="0.25">
      <c r="A992" s="6" t="s">
        <v>59</v>
      </c>
      <c r="B992" s="5">
        <f>Hakulomake!$B$17</f>
        <v>0</v>
      </c>
      <c r="C992" s="61">
        <v>9</v>
      </c>
      <c r="D992" s="5" t="s">
        <v>1774</v>
      </c>
      <c r="E992" s="60" t="s">
        <v>1836</v>
      </c>
      <c r="F992" s="5" t="s">
        <v>1776</v>
      </c>
      <c r="G992" s="5" t="s">
        <v>1837</v>
      </c>
      <c r="H992" s="5" t="s">
        <v>836</v>
      </c>
      <c r="I992" s="5" t="s">
        <v>1801</v>
      </c>
      <c r="J992" s="61">
        <v>14</v>
      </c>
      <c r="N992" s="13"/>
      <c r="O992" s="39">
        <f>MIN(Lääkkeet[[#This Row],[Velvoite 1.1.2025 (pakkauksia)]],Lääkkeet[[#This Row],[Suurimman alitusluvan mukainen velvoite 
1.1.-30.6.2025 (pakkauksia)]],Lääkkeet[[#This Row],[Alin saldo 
1.1.-30.6.2025 (pakkauksia)]])*Lääkkeet[[#This Row],[Kirjanpitoarvo / pakkaus 1.1.2025
(EUR  ALV 0 %)]]</f>
        <v>0</v>
      </c>
      <c r="P992" s="15"/>
      <c r="Q992" s="12"/>
      <c r="R992" s="12"/>
      <c r="S992" s="12"/>
      <c r="T992" s="13"/>
      <c r="U992" s="39">
        <f>MIN(Lääkkeet[[#This Row],[Velvoite 1.7.2025 (pakkauksia)]],Lääkkeet[[#This Row],[Suurimman alitusluvan mukainen velvoite
1.7.-31.12.2025 (pakkauksia)]],Lääkkeet[[#This Row],[Alin saldo 
1.7.-31.12.2025 (pakkauksia)]])*Lääkkeet[[#This Row],[Kirjanpitoarvo / pakkaus 1.7.2025
(EUR  ALV 0 %)]]</f>
        <v>0</v>
      </c>
      <c r="W992" s="49" t="str" cm="1">
        <f t="array" ref="W992">IFERROR(_xlfn.IFS(Lääkkeet[[#This Row],[Sitoutunut pääoma 
1.1.-30.6.2025 (EUR)]]&gt;0,"Täytetyt",Lääkkeet[[#This Row],[Sitoutunut pääoma 
1.7.-31.12.2025 (EUR)]]&gt;0,"Täytetyt"),"")</f>
        <v/>
      </c>
      <c r="X992" s="49"/>
      <c r="Y992" s="5">
        <f>Hakulomake!$B$29</f>
        <v>0</v>
      </c>
    </row>
    <row r="993" spans="1:25" x14ac:dyDescent="0.25">
      <c r="A993" s="6" t="s">
        <v>59</v>
      </c>
      <c r="B993" s="5">
        <f>Hakulomake!$B$17</f>
        <v>0</v>
      </c>
      <c r="C993" s="61">
        <v>9</v>
      </c>
      <c r="D993" s="5" t="s">
        <v>1774</v>
      </c>
      <c r="E993" s="60" t="s">
        <v>1838</v>
      </c>
      <c r="F993" s="5" t="s">
        <v>1776</v>
      </c>
      <c r="G993" s="5" t="s">
        <v>1837</v>
      </c>
      <c r="H993" s="5" t="s">
        <v>836</v>
      </c>
      <c r="I993" s="5" t="s">
        <v>1801</v>
      </c>
      <c r="J993" s="61">
        <v>28</v>
      </c>
      <c r="N993" s="13"/>
      <c r="O993" s="39">
        <f>MIN(Lääkkeet[[#This Row],[Velvoite 1.1.2025 (pakkauksia)]],Lääkkeet[[#This Row],[Suurimman alitusluvan mukainen velvoite 
1.1.-30.6.2025 (pakkauksia)]],Lääkkeet[[#This Row],[Alin saldo 
1.1.-30.6.2025 (pakkauksia)]])*Lääkkeet[[#This Row],[Kirjanpitoarvo / pakkaus 1.1.2025
(EUR  ALV 0 %)]]</f>
        <v>0</v>
      </c>
      <c r="P993" s="15"/>
      <c r="Q993" s="12"/>
      <c r="R993" s="12"/>
      <c r="S993" s="12"/>
      <c r="T993" s="13"/>
      <c r="U993" s="39">
        <f>MIN(Lääkkeet[[#This Row],[Velvoite 1.7.2025 (pakkauksia)]],Lääkkeet[[#This Row],[Suurimman alitusluvan mukainen velvoite
1.7.-31.12.2025 (pakkauksia)]],Lääkkeet[[#This Row],[Alin saldo 
1.7.-31.12.2025 (pakkauksia)]])*Lääkkeet[[#This Row],[Kirjanpitoarvo / pakkaus 1.7.2025
(EUR  ALV 0 %)]]</f>
        <v>0</v>
      </c>
      <c r="W993" s="49" t="str" cm="1">
        <f t="array" ref="W993">IFERROR(_xlfn.IFS(Lääkkeet[[#This Row],[Sitoutunut pääoma 
1.1.-30.6.2025 (EUR)]]&gt;0,"Täytetyt",Lääkkeet[[#This Row],[Sitoutunut pääoma 
1.7.-31.12.2025 (EUR)]]&gt;0,"Täytetyt"),"")</f>
        <v/>
      </c>
      <c r="X993" s="49"/>
      <c r="Y993" s="5">
        <f>Hakulomake!$B$29</f>
        <v>0</v>
      </c>
    </row>
    <row r="994" spans="1:25" x14ac:dyDescent="0.25">
      <c r="A994" s="6" t="s">
        <v>59</v>
      </c>
      <c r="B994" s="5">
        <f>Hakulomake!$B$17</f>
        <v>0</v>
      </c>
      <c r="C994" s="61">
        <v>9</v>
      </c>
      <c r="D994" s="5" t="s">
        <v>1774</v>
      </c>
      <c r="E994" s="60" t="s">
        <v>1839</v>
      </c>
      <c r="F994" s="5" t="s">
        <v>1776</v>
      </c>
      <c r="G994" s="5" t="s">
        <v>1837</v>
      </c>
      <c r="H994" s="5" t="s">
        <v>836</v>
      </c>
      <c r="I994" s="5" t="s">
        <v>1801</v>
      </c>
      <c r="J994" s="61">
        <v>56</v>
      </c>
      <c r="N994" s="13"/>
      <c r="O994" s="39">
        <f>MIN(Lääkkeet[[#This Row],[Velvoite 1.1.2025 (pakkauksia)]],Lääkkeet[[#This Row],[Suurimman alitusluvan mukainen velvoite 
1.1.-30.6.2025 (pakkauksia)]],Lääkkeet[[#This Row],[Alin saldo 
1.1.-30.6.2025 (pakkauksia)]])*Lääkkeet[[#This Row],[Kirjanpitoarvo / pakkaus 1.1.2025
(EUR  ALV 0 %)]]</f>
        <v>0</v>
      </c>
      <c r="P994" s="15"/>
      <c r="Q994" s="12"/>
      <c r="R994" s="12"/>
      <c r="S994" s="12"/>
      <c r="T994" s="13"/>
      <c r="U994" s="39">
        <f>MIN(Lääkkeet[[#This Row],[Velvoite 1.7.2025 (pakkauksia)]],Lääkkeet[[#This Row],[Suurimman alitusluvan mukainen velvoite
1.7.-31.12.2025 (pakkauksia)]],Lääkkeet[[#This Row],[Alin saldo 
1.7.-31.12.2025 (pakkauksia)]])*Lääkkeet[[#This Row],[Kirjanpitoarvo / pakkaus 1.7.2025
(EUR  ALV 0 %)]]</f>
        <v>0</v>
      </c>
      <c r="W994" s="49" t="str" cm="1">
        <f t="array" ref="W994">IFERROR(_xlfn.IFS(Lääkkeet[[#This Row],[Sitoutunut pääoma 
1.1.-30.6.2025 (EUR)]]&gt;0,"Täytetyt",Lääkkeet[[#This Row],[Sitoutunut pääoma 
1.7.-31.12.2025 (EUR)]]&gt;0,"Täytetyt"),"")</f>
        <v/>
      </c>
      <c r="X994" s="49"/>
      <c r="Y994" s="5">
        <f>Hakulomake!$B$29</f>
        <v>0</v>
      </c>
    </row>
    <row r="995" spans="1:25" x14ac:dyDescent="0.25">
      <c r="A995" s="6" t="s">
        <v>59</v>
      </c>
      <c r="B995" s="5">
        <f>Hakulomake!$B$17</f>
        <v>0</v>
      </c>
      <c r="C995" s="61">
        <v>9</v>
      </c>
      <c r="D995" s="5" t="s">
        <v>1774</v>
      </c>
      <c r="E995" s="60" t="s">
        <v>1840</v>
      </c>
      <c r="F995" s="5" t="s">
        <v>1776</v>
      </c>
      <c r="G995" s="5" t="s">
        <v>1837</v>
      </c>
      <c r="H995" s="5" t="s">
        <v>836</v>
      </c>
      <c r="I995" s="5" t="s">
        <v>1801</v>
      </c>
      <c r="J995" s="61">
        <v>98</v>
      </c>
      <c r="N995" s="13"/>
      <c r="O995" s="39">
        <f>MIN(Lääkkeet[[#This Row],[Velvoite 1.1.2025 (pakkauksia)]],Lääkkeet[[#This Row],[Suurimman alitusluvan mukainen velvoite 
1.1.-30.6.2025 (pakkauksia)]],Lääkkeet[[#This Row],[Alin saldo 
1.1.-30.6.2025 (pakkauksia)]])*Lääkkeet[[#This Row],[Kirjanpitoarvo / pakkaus 1.1.2025
(EUR  ALV 0 %)]]</f>
        <v>0</v>
      </c>
      <c r="P995" s="15"/>
      <c r="Q995" s="12"/>
      <c r="R995" s="12"/>
      <c r="S995" s="12"/>
      <c r="T995" s="13"/>
      <c r="U995" s="39">
        <f>MIN(Lääkkeet[[#This Row],[Velvoite 1.7.2025 (pakkauksia)]],Lääkkeet[[#This Row],[Suurimman alitusluvan mukainen velvoite
1.7.-31.12.2025 (pakkauksia)]],Lääkkeet[[#This Row],[Alin saldo 
1.7.-31.12.2025 (pakkauksia)]])*Lääkkeet[[#This Row],[Kirjanpitoarvo / pakkaus 1.7.2025
(EUR  ALV 0 %)]]</f>
        <v>0</v>
      </c>
      <c r="W995" s="49" t="str" cm="1">
        <f t="array" ref="W995">IFERROR(_xlfn.IFS(Lääkkeet[[#This Row],[Sitoutunut pääoma 
1.1.-30.6.2025 (EUR)]]&gt;0,"Täytetyt",Lääkkeet[[#This Row],[Sitoutunut pääoma 
1.7.-31.12.2025 (EUR)]]&gt;0,"Täytetyt"),"")</f>
        <v/>
      </c>
      <c r="X995" s="49"/>
      <c r="Y995" s="5">
        <f>Hakulomake!$B$29</f>
        <v>0</v>
      </c>
    </row>
    <row r="996" spans="1:25" x14ac:dyDescent="0.25">
      <c r="A996" s="6" t="s">
        <v>59</v>
      </c>
      <c r="B996" s="5">
        <f>Hakulomake!$B$17</f>
        <v>0</v>
      </c>
      <c r="C996" s="61">
        <v>9</v>
      </c>
      <c r="D996" s="5" t="s">
        <v>1774</v>
      </c>
      <c r="E996" s="60" t="s">
        <v>1841</v>
      </c>
      <c r="F996" s="5" t="s">
        <v>1776</v>
      </c>
      <c r="G996" s="5" t="s">
        <v>1837</v>
      </c>
      <c r="H996" s="5" t="s">
        <v>898</v>
      </c>
      <c r="I996" s="5" t="s">
        <v>1801</v>
      </c>
      <c r="J996" s="61">
        <v>28</v>
      </c>
      <c r="N996" s="13"/>
      <c r="O996" s="39">
        <f>MIN(Lääkkeet[[#This Row],[Velvoite 1.1.2025 (pakkauksia)]],Lääkkeet[[#This Row],[Suurimman alitusluvan mukainen velvoite 
1.1.-30.6.2025 (pakkauksia)]],Lääkkeet[[#This Row],[Alin saldo 
1.1.-30.6.2025 (pakkauksia)]])*Lääkkeet[[#This Row],[Kirjanpitoarvo / pakkaus 1.1.2025
(EUR  ALV 0 %)]]</f>
        <v>0</v>
      </c>
      <c r="P996" s="15"/>
      <c r="Q996" s="12"/>
      <c r="R996" s="12"/>
      <c r="S996" s="12"/>
      <c r="T996" s="13"/>
      <c r="U996" s="39">
        <f>MIN(Lääkkeet[[#This Row],[Velvoite 1.7.2025 (pakkauksia)]],Lääkkeet[[#This Row],[Suurimman alitusluvan mukainen velvoite
1.7.-31.12.2025 (pakkauksia)]],Lääkkeet[[#This Row],[Alin saldo 
1.7.-31.12.2025 (pakkauksia)]])*Lääkkeet[[#This Row],[Kirjanpitoarvo / pakkaus 1.7.2025
(EUR  ALV 0 %)]]</f>
        <v>0</v>
      </c>
      <c r="W996" s="49" t="str" cm="1">
        <f t="array" ref="W996">IFERROR(_xlfn.IFS(Lääkkeet[[#This Row],[Sitoutunut pääoma 
1.1.-30.6.2025 (EUR)]]&gt;0,"Täytetyt",Lääkkeet[[#This Row],[Sitoutunut pääoma 
1.7.-31.12.2025 (EUR)]]&gt;0,"Täytetyt"),"")</f>
        <v/>
      </c>
      <c r="X996" s="49"/>
      <c r="Y996" s="5">
        <f>Hakulomake!$B$29</f>
        <v>0</v>
      </c>
    </row>
    <row r="997" spans="1:25" x14ac:dyDescent="0.25">
      <c r="A997" s="6" t="s">
        <v>59</v>
      </c>
      <c r="B997" s="5">
        <f>Hakulomake!$B$17</f>
        <v>0</v>
      </c>
      <c r="C997" s="61">
        <v>9</v>
      </c>
      <c r="D997" s="5" t="s">
        <v>1774</v>
      </c>
      <c r="E997" s="60" t="s">
        <v>1842</v>
      </c>
      <c r="F997" s="5" t="s">
        <v>1776</v>
      </c>
      <c r="G997" s="5" t="s">
        <v>1837</v>
      </c>
      <c r="H997" s="5" t="s">
        <v>898</v>
      </c>
      <c r="I997" s="5" t="s">
        <v>1801</v>
      </c>
      <c r="J997" s="61">
        <v>56</v>
      </c>
      <c r="N997" s="13"/>
      <c r="O997" s="39">
        <f>MIN(Lääkkeet[[#This Row],[Velvoite 1.1.2025 (pakkauksia)]],Lääkkeet[[#This Row],[Suurimman alitusluvan mukainen velvoite 
1.1.-30.6.2025 (pakkauksia)]],Lääkkeet[[#This Row],[Alin saldo 
1.1.-30.6.2025 (pakkauksia)]])*Lääkkeet[[#This Row],[Kirjanpitoarvo / pakkaus 1.1.2025
(EUR  ALV 0 %)]]</f>
        <v>0</v>
      </c>
      <c r="P997" s="15"/>
      <c r="Q997" s="12"/>
      <c r="R997" s="12"/>
      <c r="S997" s="12"/>
      <c r="T997" s="13"/>
      <c r="U997" s="39">
        <f>MIN(Lääkkeet[[#This Row],[Velvoite 1.7.2025 (pakkauksia)]],Lääkkeet[[#This Row],[Suurimman alitusluvan mukainen velvoite
1.7.-31.12.2025 (pakkauksia)]],Lääkkeet[[#This Row],[Alin saldo 
1.7.-31.12.2025 (pakkauksia)]])*Lääkkeet[[#This Row],[Kirjanpitoarvo / pakkaus 1.7.2025
(EUR  ALV 0 %)]]</f>
        <v>0</v>
      </c>
      <c r="W997" s="49" t="str" cm="1">
        <f t="array" ref="W997">IFERROR(_xlfn.IFS(Lääkkeet[[#This Row],[Sitoutunut pääoma 
1.1.-30.6.2025 (EUR)]]&gt;0,"Täytetyt",Lääkkeet[[#This Row],[Sitoutunut pääoma 
1.7.-31.12.2025 (EUR)]]&gt;0,"Täytetyt"),"")</f>
        <v/>
      </c>
      <c r="X997" s="49"/>
      <c r="Y997" s="5">
        <f>Hakulomake!$B$29</f>
        <v>0</v>
      </c>
    </row>
    <row r="998" spans="1:25" x14ac:dyDescent="0.25">
      <c r="A998" s="6" t="s">
        <v>59</v>
      </c>
      <c r="B998" s="5">
        <f>Hakulomake!$B$17</f>
        <v>0</v>
      </c>
      <c r="C998" s="61">
        <v>9</v>
      </c>
      <c r="D998" s="5" t="s">
        <v>1774</v>
      </c>
      <c r="E998" s="60" t="s">
        <v>1843</v>
      </c>
      <c r="F998" s="5" t="s">
        <v>1776</v>
      </c>
      <c r="G998" s="5" t="s">
        <v>1837</v>
      </c>
      <c r="H998" s="5" t="s">
        <v>898</v>
      </c>
      <c r="I998" s="5" t="s">
        <v>1801</v>
      </c>
      <c r="J998" s="61">
        <v>98</v>
      </c>
      <c r="N998" s="13"/>
      <c r="O998" s="39">
        <f>MIN(Lääkkeet[[#This Row],[Velvoite 1.1.2025 (pakkauksia)]],Lääkkeet[[#This Row],[Suurimman alitusluvan mukainen velvoite 
1.1.-30.6.2025 (pakkauksia)]],Lääkkeet[[#This Row],[Alin saldo 
1.1.-30.6.2025 (pakkauksia)]])*Lääkkeet[[#This Row],[Kirjanpitoarvo / pakkaus 1.1.2025
(EUR  ALV 0 %)]]</f>
        <v>0</v>
      </c>
      <c r="P998" s="15"/>
      <c r="Q998" s="12"/>
      <c r="R998" s="12"/>
      <c r="S998" s="12"/>
      <c r="T998" s="13"/>
      <c r="U998" s="39">
        <f>MIN(Lääkkeet[[#This Row],[Velvoite 1.7.2025 (pakkauksia)]],Lääkkeet[[#This Row],[Suurimman alitusluvan mukainen velvoite
1.7.-31.12.2025 (pakkauksia)]],Lääkkeet[[#This Row],[Alin saldo 
1.7.-31.12.2025 (pakkauksia)]])*Lääkkeet[[#This Row],[Kirjanpitoarvo / pakkaus 1.7.2025
(EUR  ALV 0 %)]]</f>
        <v>0</v>
      </c>
      <c r="W998" s="49" t="str" cm="1">
        <f t="array" ref="W998">IFERROR(_xlfn.IFS(Lääkkeet[[#This Row],[Sitoutunut pääoma 
1.1.-30.6.2025 (EUR)]]&gt;0,"Täytetyt",Lääkkeet[[#This Row],[Sitoutunut pääoma 
1.7.-31.12.2025 (EUR)]]&gt;0,"Täytetyt"),"")</f>
        <v/>
      </c>
      <c r="X998" s="49"/>
      <c r="Y998" s="5">
        <f>Hakulomake!$B$29</f>
        <v>0</v>
      </c>
    </row>
    <row r="999" spans="1:25" x14ac:dyDescent="0.25">
      <c r="A999" s="6" t="s">
        <v>59</v>
      </c>
      <c r="B999" s="5">
        <f>Hakulomake!$B$17</f>
        <v>0</v>
      </c>
      <c r="C999" s="61">
        <v>9</v>
      </c>
      <c r="D999" s="5" t="s">
        <v>1780</v>
      </c>
      <c r="E999" s="60" t="s">
        <v>1844</v>
      </c>
      <c r="F999" s="5" t="s">
        <v>1782</v>
      </c>
      <c r="G999" s="5" t="s">
        <v>1845</v>
      </c>
      <c r="H999" s="5" t="s">
        <v>898</v>
      </c>
      <c r="I999" s="5" t="s">
        <v>1778</v>
      </c>
      <c r="J999" s="61">
        <v>28</v>
      </c>
      <c r="N999" s="13"/>
      <c r="O999" s="39">
        <f>MIN(Lääkkeet[[#This Row],[Velvoite 1.1.2025 (pakkauksia)]],Lääkkeet[[#This Row],[Suurimman alitusluvan mukainen velvoite 
1.1.-30.6.2025 (pakkauksia)]],Lääkkeet[[#This Row],[Alin saldo 
1.1.-30.6.2025 (pakkauksia)]])*Lääkkeet[[#This Row],[Kirjanpitoarvo / pakkaus 1.1.2025
(EUR  ALV 0 %)]]</f>
        <v>0</v>
      </c>
      <c r="P999" s="15"/>
      <c r="Q999" s="12"/>
      <c r="R999" s="12"/>
      <c r="S999" s="12"/>
      <c r="T999" s="13"/>
      <c r="U999" s="39">
        <f>MIN(Lääkkeet[[#This Row],[Velvoite 1.7.2025 (pakkauksia)]],Lääkkeet[[#This Row],[Suurimman alitusluvan mukainen velvoite
1.7.-31.12.2025 (pakkauksia)]],Lääkkeet[[#This Row],[Alin saldo 
1.7.-31.12.2025 (pakkauksia)]])*Lääkkeet[[#This Row],[Kirjanpitoarvo / pakkaus 1.7.2025
(EUR  ALV 0 %)]]</f>
        <v>0</v>
      </c>
      <c r="W999" s="49" t="str" cm="1">
        <f t="array" ref="W999">IFERROR(_xlfn.IFS(Lääkkeet[[#This Row],[Sitoutunut pääoma 
1.1.-30.6.2025 (EUR)]]&gt;0,"Täytetyt",Lääkkeet[[#This Row],[Sitoutunut pääoma 
1.7.-31.12.2025 (EUR)]]&gt;0,"Täytetyt"),"")</f>
        <v/>
      </c>
      <c r="X999" s="49"/>
      <c r="Y999" s="5">
        <f>Hakulomake!$B$29</f>
        <v>0</v>
      </c>
    </row>
    <row r="1000" spans="1:25" x14ac:dyDescent="0.25">
      <c r="A1000" s="6" t="s">
        <v>59</v>
      </c>
      <c r="B1000" s="5">
        <f>Hakulomake!$B$17</f>
        <v>0</v>
      </c>
      <c r="C1000" s="61">
        <v>9</v>
      </c>
      <c r="D1000" s="5" t="s">
        <v>1780</v>
      </c>
      <c r="E1000" s="60" t="s">
        <v>1846</v>
      </c>
      <c r="F1000" s="5" t="s">
        <v>1782</v>
      </c>
      <c r="G1000" s="5" t="s">
        <v>1845</v>
      </c>
      <c r="H1000" s="5" t="s">
        <v>898</v>
      </c>
      <c r="I1000" s="5" t="s">
        <v>1778</v>
      </c>
      <c r="J1000" s="61">
        <v>98</v>
      </c>
      <c r="N1000" s="13"/>
      <c r="O1000" s="39">
        <f>MIN(Lääkkeet[[#This Row],[Velvoite 1.1.2025 (pakkauksia)]],Lääkkeet[[#This Row],[Suurimman alitusluvan mukainen velvoite 
1.1.-30.6.2025 (pakkauksia)]],Lääkkeet[[#This Row],[Alin saldo 
1.1.-30.6.2025 (pakkauksia)]])*Lääkkeet[[#This Row],[Kirjanpitoarvo / pakkaus 1.1.2025
(EUR  ALV 0 %)]]</f>
        <v>0</v>
      </c>
      <c r="P1000" s="15"/>
      <c r="Q1000" s="12"/>
      <c r="R1000" s="12"/>
      <c r="S1000" s="12"/>
      <c r="T1000" s="13"/>
      <c r="U1000" s="39">
        <f>MIN(Lääkkeet[[#This Row],[Velvoite 1.7.2025 (pakkauksia)]],Lääkkeet[[#This Row],[Suurimman alitusluvan mukainen velvoite
1.7.-31.12.2025 (pakkauksia)]],Lääkkeet[[#This Row],[Alin saldo 
1.7.-31.12.2025 (pakkauksia)]])*Lääkkeet[[#This Row],[Kirjanpitoarvo / pakkaus 1.7.2025
(EUR  ALV 0 %)]]</f>
        <v>0</v>
      </c>
      <c r="W1000" s="49" t="str" cm="1">
        <f t="array" ref="W1000">IFERROR(_xlfn.IFS(Lääkkeet[[#This Row],[Sitoutunut pääoma 
1.1.-30.6.2025 (EUR)]]&gt;0,"Täytetyt",Lääkkeet[[#This Row],[Sitoutunut pääoma 
1.7.-31.12.2025 (EUR)]]&gt;0,"Täytetyt"),"")</f>
        <v/>
      </c>
      <c r="X1000" s="49"/>
      <c r="Y1000" s="5">
        <f>Hakulomake!$B$29</f>
        <v>0</v>
      </c>
    </row>
    <row r="1001" spans="1:25" x14ac:dyDescent="0.25">
      <c r="A1001" s="6" t="s">
        <v>59</v>
      </c>
      <c r="B1001" s="5">
        <f>Hakulomake!$B$17</f>
        <v>0</v>
      </c>
      <c r="C1001" s="61">
        <v>9</v>
      </c>
      <c r="D1001" s="5" t="s">
        <v>1780</v>
      </c>
      <c r="E1001" s="60" t="s">
        <v>1847</v>
      </c>
      <c r="F1001" s="5" t="s">
        <v>1782</v>
      </c>
      <c r="G1001" s="5" t="s">
        <v>1845</v>
      </c>
      <c r="H1001" s="5" t="s">
        <v>836</v>
      </c>
      <c r="I1001" s="5" t="s">
        <v>1778</v>
      </c>
      <c r="J1001" s="61">
        <v>28</v>
      </c>
      <c r="N1001" s="13"/>
      <c r="O1001" s="39">
        <f>MIN(Lääkkeet[[#This Row],[Velvoite 1.1.2025 (pakkauksia)]],Lääkkeet[[#This Row],[Suurimman alitusluvan mukainen velvoite 
1.1.-30.6.2025 (pakkauksia)]],Lääkkeet[[#This Row],[Alin saldo 
1.1.-30.6.2025 (pakkauksia)]])*Lääkkeet[[#This Row],[Kirjanpitoarvo / pakkaus 1.1.2025
(EUR  ALV 0 %)]]</f>
        <v>0</v>
      </c>
      <c r="P1001" s="15"/>
      <c r="Q1001" s="12"/>
      <c r="R1001" s="12"/>
      <c r="S1001" s="12"/>
      <c r="T1001" s="13"/>
      <c r="U1001" s="39">
        <f>MIN(Lääkkeet[[#This Row],[Velvoite 1.7.2025 (pakkauksia)]],Lääkkeet[[#This Row],[Suurimman alitusluvan mukainen velvoite
1.7.-31.12.2025 (pakkauksia)]],Lääkkeet[[#This Row],[Alin saldo 
1.7.-31.12.2025 (pakkauksia)]])*Lääkkeet[[#This Row],[Kirjanpitoarvo / pakkaus 1.7.2025
(EUR  ALV 0 %)]]</f>
        <v>0</v>
      </c>
      <c r="W1001" s="49" t="str" cm="1">
        <f t="array" ref="W1001">IFERROR(_xlfn.IFS(Lääkkeet[[#This Row],[Sitoutunut pääoma 
1.1.-30.6.2025 (EUR)]]&gt;0,"Täytetyt",Lääkkeet[[#This Row],[Sitoutunut pääoma 
1.7.-31.12.2025 (EUR)]]&gt;0,"Täytetyt"),"")</f>
        <v/>
      </c>
      <c r="X1001" s="49"/>
      <c r="Y1001" s="5">
        <f>Hakulomake!$B$29</f>
        <v>0</v>
      </c>
    </row>
    <row r="1002" spans="1:25" x14ac:dyDescent="0.25">
      <c r="A1002" s="6" t="s">
        <v>59</v>
      </c>
      <c r="B1002" s="5">
        <f>Hakulomake!$B$17</f>
        <v>0</v>
      </c>
      <c r="C1002" s="61">
        <v>9</v>
      </c>
      <c r="D1002" s="5" t="s">
        <v>1780</v>
      </c>
      <c r="E1002" s="60" t="s">
        <v>1848</v>
      </c>
      <c r="F1002" s="5" t="s">
        <v>1782</v>
      </c>
      <c r="G1002" s="5" t="s">
        <v>1845</v>
      </c>
      <c r="H1002" s="5" t="s">
        <v>836</v>
      </c>
      <c r="I1002" s="5" t="s">
        <v>1778</v>
      </c>
      <c r="J1002" s="61">
        <v>98</v>
      </c>
      <c r="N1002" s="13"/>
      <c r="O1002" s="39">
        <f>MIN(Lääkkeet[[#This Row],[Velvoite 1.1.2025 (pakkauksia)]],Lääkkeet[[#This Row],[Suurimman alitusluvan mukainen velvoite 
1.1.-30.6.2025 (pakkauksia)]],Lääkkeet[[#This Row],[Alin saldo 
1.1.-30.6.2025 (pakkauksia)]])*Lääkkeet[[#This Row],[Kirjanpitoarvo / pakkaus 1.1.2025
(EUR  ALV 0 %)]]</f>
        <v>0</v>
      </c>
      <c r="P1002" s="15"/>
      <c r="Q1002" s="12"/>
      <c r="R1002" s="12"/>
      <c r="S1002" s="12"/>
      <c r="T1002" s="13"/>
      <c r="U1002" s="39">
        <f>MIN(Lääkkeet[[#This Row],[Velvoite 1.7.2025 (pakkauksia)]],Lääkkeet[[#This Row],[Suurimman alitusluvan mukainen velvoite
1.7.-31.12.2025 (pakkauksia)]],Lääkkeet[[#This Row],[Alin saldo 
1.7.-31.12.2025 (pakkauksia)]])*Lääkkeet[[#This Row],[Kirjanpitoarvo / pakkaus 1.7.2025
(EUR  ALV 0 %)]]</f>
        <v>0</v>
      </c>
      <c r="W1002" s="49" t="str" cm="1">
        <f t="array" ref="W1002">IFERROR(_xlfn.IFS(Lääkkeet[[#This Row],[Sitoutunut pääoma 
1.1.-30.6.2025 (EUR)]]&gt;0,"Täytetyt",Lääkkeet[[#This Row],[Sitoutunut pääoma 
1.7.-31.12.2025 (EUR)]]&gt;0,"Täytetyt"),"")</f>
        <v/>
      </c>
      <c r="X1002" s="49"/>
      <c r="Y1002" s="5">
        <f>Hakulomake!$B$29</f>
        <v>0</v>
      </c>
    </row>
    <row r="1003" spans="1:25" x14ac:dyDescent="0.25">
      <c r="A1003" s="6" t="s">
        <v>59</v>
      </c>
      <c r="B1003" s="5">
        <f>Hakulomake!$B$17</f>
        <v>0</v>
      </c>
      <c r="C1003" s="61">
        <v>9</v>
      </c>
      <c r="D1003" s="5" t="s">
        <v>1780</v>
      </c>
      <c r="E1003" s="60" t="s">
        <v>1849</v>
      </c>
      <c r="F1003" s="5" t="s">
        <v>1782</v>
      </c>
      <c r="G1003" s="5" t="s">
        <v>1845</v>
      </c>
      <c r="H1003" s="5" t="s">
        <v>898</v>
      </c>
      <c r="I1003" s="5" t="s">
        <v>1778</v>
      </c>
      <c r="J1003" s="61">
        <v>14</v>
      </c>
      <c r="N1003" s="13"/>
      <c r="O1003" s="39">
        <f>MIN(Lääkkeet[[#This Row],[Velvoite 1.1.2025 (pakkauksia)]],Lääkkeet[[#This Row],[Suurimman alitusluvan mukainen velvoite 
1.1.-30.6.2025 (pakkauksia)]],Lääkkeet[[#This Row],[Alin saldo 
1.1.-30.6.2025 (pakkauksia)]])*Lääkkeet[[#This Row],[Kirjanpitoarvo / pakkaus 1.1.2025
(EUR  ALV 0 %)]]</f>
        <v>0</v>
      </c>
      <c r="P1003" s="15"/>
      <c r="Q1003" s="12"/>
      <c r="R1003" s="12"/>
      <c r="S1003" s="12"/>
      <c r="T1003" s="13"/>
      <c r="U1003" s="39">
        <f>MIN(Lääkkeet[[#This Row],[Velvoite 1.7.2025 (pakkauksia)]],Lääkkeet[[#This Row],[Suurimman alitusluvan mukainen velvoite
1.7.-31.12.2025 (pakkauksia)]],Lääkkeet[[#This Row],[Alin saldo 
1.7.-31.12.2025 (pakkauksia)]])*Lääkkeet[[#This Row],[Kirjanpitoarvo / pakkaus 1.7.2025
(EUR  ALV 0 %)]]</f>
        <v>0</v>
      </c>
      <c r="W1003" s="49" t="str" cm="1">
        <f t="array" ref="W1003">IFERROR(_xlfn.IFS(Lääkkeet[[#This Row],[Sitoutunut pääoma 
1.1.-30.6.2025 (EUR)]]&gt;0,"Täytetyt",Lääkkeet[[#This Row],[Sitoutunut pääoma 
1.7.-31.12.2025 (EUR)]]&gt;0,"Täytetyt"),"")</f>
        <v/>
      </c>
      <c r="X1003" s="49"/>
      <c r="Y1003" s="5">
        <f>Hakulomake!$B$29</f>
        <v>0</v>
      </c>
    </row>
    <row r="1004" spans="1:25" x14ac:dyDescent="0.25">
      <c r="A1004" s="6" t="s">
        <v>59</v>
      </c>
      <c r="B1004" s="5">
        <f>Hakulomake!$B$17</f>
        <v>0</v>
      </c>
      <c r="C1004" s="61">
        <v>9</v>
      </c>
      <c r="D1004" s="5" t="s">
        <v>1780</v>
      </c>
      <c r="E1004" s="60" t="s">
        <v>1850</v>
      </c>
      <c r="F1004" s="5" t="s">
        <v>1782</v>
      </c>
      <c r="G1004" s="5" t="s">
        <v>1845</v>
      </c>
      <c r="H1004" s="5" t="s">
        <v>898</v>
      </c>
      <c r="I1004" s="5" t="s">
        <v>1778</v>
      </c>
      <c r="J1004" s="61">
        <v>56</v>
      </c>
      <c r="N1004" s="13"/>
      <c r="O1004" s="39">
        <f>MIN(Lääkkeet[[#This Row],[Velvoite 1.1.2025 (pakkauksia)]],Lääkkeet[[#This Row],[Suurimman alitusluvan mukainen velvoite 
1.1.-30.6.2025 (pakkauksia)]],Lääkkeet[[#This Row],[Alin saldo 
1.1.-30.6.2025 (pakkauksia)]])*Lääkkeet[[#This Row],[Kirjanpitoarvo / pakkaus 1.1.2025
(EUR  ALV 0 %)]]</f>
        <v>0</v>
      </c>
      <c r="P1004" s="15"/>
      <c r="Q1004" s="12"/>
      <c r="R1004" s="12"/>
      <c r="S1004" s="12"/>
      <c r="T1004" s="13"/>
      <c r="U1004" s="39">
        <f>MIN(Lääkkeet[[#This Row],[Velvoite 1.7.2025 (pakkauksia)]],Lääkkeet[[#This Row],[Suurimman alitusluvan mukainen velvoite
1.7.-31.12.2025 (pakkauksia)]],Lääkkeet[[#This Row],[Alin saldo 
1.7.-31.12.2025 (pakkauksia)]])*Lääkkeet[[#This Row],[Kirjanpitoarvo / pakkaus 1.7.2025
(EUR  ALV 0 %)]]</f>
        <v>0</v>
      </c>
      <c r="W1004" s="49" t="str" cm="1">
        <f t="array" ref="W1004">IFERROR(_xlfn.IFS(Lääkkeet[[#This Row],[Sitoutunut pääoma 
1.1.-30.6.2025 (EUR)]]&gt;0,"Täytetyt",Lääkkeet[[#This Row],[Sitoutunut pääoma 
1.7.-31.12.2025 (EUR)]]&gt;0,"Täytetyt"),"")</f>
        <v/>
      </c>
      <c r="X1004" s="49"/>
      <c r="Y1004" s="5">
        <f>Hakulomake!$B$29</f>
        <v>0</v>
      </c>
    </row>
    <row r="1005" spans="1:25" x14ac:dyDescent="0.25">
      <c r="A1005" s="6" t="s">
        <v>59</v>
      </c>
      <c r="B1005" s="5">
        <f>Hakulomake!$B$17</f>
        <v>0</v>
      </c>
      <c r="C1005" s="61">
        <v>9</v>
      </c>
      <c r="D1005" s="5" t="s">
        <v>1780</v>
      </c>
      <c r="E1005" s="60" t="s">
        <v>1851</v>
      </c>
      <c r="F1005" s="5" t="s">
        <v>1782</v>
      </c>
      <c r="G1005" s="5" t="s">
        <v>1845</v>
      </c>
      <c r="H1005" s="5" t="s">
        <v>836</v>
      </c>
      <c r="I1005" s="5" t="s">
        <v>1778</v>
      </c>
      <c r="J1005" s="61">
        <v>14</v>
      </c>
      <c r="N1005" s="13"/>
      <c r="O1005" s="39">
        <f>MIN(Lääkkeet[[#This Row],[Velvoite 1.1.2025 (pakkauksia)]],Lääkkeet[[#This Row],[Suurimman alitusluvan mukainen velvoite 
1.1.-30.6.2025 (pakkauksia)]],Lääkkeet[[#This Row],[Alin saldo 
1.1.-30.6.2025 (pakkauksia)]])*Lääkkeet[[#This Row],[Kirjanpitoarvo / pakkaus 1.1.2025
(EUR  ALV 0 %)]]</f>
        <v>0</v>
      </c>
      <c r="P1005" s="15"/>
      <c r="Q1005" s="12"/>
      <c r="R1005" s="12"/>
      <c r="S1005" s="12"/>
      <c r="T1005" s="13"/>
      <c r="U1005" s="39">
        <f>MIN(Lääkkeet[[#This Row],[Velvoite 1.7.2025 (pakkauksia)]],Lääkkeet[[#This Row],[Suurimman alitusluvan mukainen velvoite
1.7.-31.12.2025 (pakkauksia)]],Lääkkeet[[#This Row],[Alin saldo 
1.7.-31.12.2025 (pakkauksia)]])*Lääkkeet[[#This Row],[Kirjanpitoarvo / pakkaus 1.7.2025
(EUR  ALV 0 %)]]</f>
        <v>0</v>
      </c>
      <c r="W1005" s="49" t="str" cm="1">
        <f t="array" ref="W1005">IFERROR(_xlfn.IFS(Lääkkeet[[#This Row],[Sitoutunut pääoma 
1.1.-30.6.2025 (EUR)]]&gt;0,"Täytetyt",Lääkkeet[[#This Row],[Sitoutunut pääoma 
1.7.-31.12.2025 (EUR)]]&gt;0,"Täytetyt"),"")</f>
        <v/>
      </c>
      <c r="X1005" s="49"/>
      <c r="Y1005" s="5">
        <f>Hakulomake!$B$29</f>
        <v>0</v>
      </c>
    </row>
    <row r="1006" spans="1:25" x14ac:dyDescent="0.25">
      <c r="A1006" s="6" t="s">
        <v>59</v>
      </c>
      <c r="B1006" s="5">
        <f>Hakulomake!$B$17</f>
        <v>0</v>
      </c>
      <c r="C1006" s="61">
        <v>9</v>
      </c>
      <c r="D1006" s="5" t="s">
        <v>1780</v>
      </c>
      <c r="E1006" s="60" t="s">
        <v>1852</v>
      </c>
      <c r="F1006" s="5" t="s">
        <v>1782</v>
      </c>
      <c r="G1006" s="5" t="s">
        <v>1845</v>
      </c>
      <c r="H1006" s="5" t="s">
        <v>836</v>
      </c>
      <c r="I1006" s="5" t="s">
        <v>1778</v>
      </c>
      <c r="J1006" s="61">
        <v>56</v>
      </c>
      <c r="N1006" s="13"/>
      <c r="O1006" s="39">
        <f>MIN(Lääkkeet[[#This Row],[Velvoite 1.1.2025 (pakkauksia)]],Lääkkeet[[#This Row],[Suurimman alitusluvan mukainen velvoite 
1.1.-30.6.2025 (pakkauksia)]],Lääkkeet[[#This Row],[Alin saldo 
1.1.-30.6.2025 (pakkauksia)]])*Lääkkeet[[#This Row],[Kirjanpitoarvo / pakkaus 1.1.2025
(EUR  ALV 0 %)]]</f>
        <v>0</v>
      </c>
      <c r="P1006" s="15"/>
      <c r="Q1006" s="12"/>
      <c r="R1006" s="12"/>
      <c r="S1006" s="12"/>
      <c r="T1006" s="13"/>
      <c r="U1006" s="39">
        <f>MIN(Lääkkeet[[#This Row],[Velvoite 1.7.2025 (pakkauksia)]],Lääkkeet[[#This Row],[Suurimman alitusluvan mukainen velvoite
1.7.-31.12.2025 (pakkauksia)]],Lääkkeet[[#This Row],[Alin saldo 
1.7.-31.12.2025 (pakkauksia)]])*Lääkkeet[[#This Row],[Kirjanpitoarvo / pakkaus 1.7.2025
(EUR  ALV 0 %)]]</f>
        <v>0</v>
      </c>
      <c r="W1006" s="49" t="str" cm="1">
        <f t="array" ref="W1006">IFERROR(_xlfn.IFS(Lääkkeet[[#This Row],[Sitoutunut pääoma 
1.1.-30.6.2025 (EUR)]]&gt;0,"Täytetyt",Lääkkeet[[#This Row],[Sitoutunut pääoma 
1.7.-31.12.2025 (EUR)]]&gt;0,"Täytetyt"),"")</f>
        <v/>
      </c>
      <c r="X1006" s="49"/>
      <c r="Y1006" s="5">
        <f>Hakulomake!$B$29</f>
        <v>0</v>
      </c>
    </row>
    <row r="1007" spans="1:25" x14ac:dyDescent="0.25">
      <c r="A1007" s="6" t="s">
        <v>59</v>
      </c>
      <c r="B1007" s="5">
        <f>Hakulomake!$B$17</f>
        <v>0</v>
      </c>
      <c r="C1007" s="61">
        <v>9</v>
      </c>
      <c r="D1007" s="5" t="s">
        <v>1780</v>
      </c>
      <c r="E1007" s="60" t="s">
        <v>1853</v>
      </c>
      <c r="F1007" s="5" t="s">
        <v>1782</v>
      </c>
      <c r="G1007" s="5" t="s">
        <v>1811</v>
      </c>
      <c r="H1007" s="5" t="s">
        <v>898</v>
      </c>
      <c r="I1007" s="5" t="s">
        <v>1778</v>
      </c>
      <c r="J1007" s="61">
        <v>100</v>
      </c>
      <c r="N1007" s="13"/>
      <c r="O1007" s="39">
        <f>MIN(Lääkkeet[[#This Row],[Velvoite 1.1.2025 (pakkauksia)]],Lääkkeet[[#This Row],[Suurimman alitusluvan mukainen velvoite 
1.1.-30.6.2025 (pakkauksia)]],Lääkkeet[[#This Row],[Alin saldo 
1.1.-30.6.2025 (pakkauksia)]])*Lääkkeet[[#This Row],[Kirjanpitoarvo / pakkaus 1.1.2025
(EUR  ALV 0 %)]]</f>
        <v>0</v>
      </c>
      <c r="P1007" s="15"/>
      <c r="Q1007" s="12"/>
      <c r="R1007" s="12"/>
      <c r="S1007" s="12"/>
      <c r="T1007" s="13"/>
      <c r="U1007" s="39">
        <f>MIN(Lääkkeet[[#This Row],[Velvoite 1.7.2025 (pakkauksia)]],Lääkkeet[[#This Row],[Suurimman alitusluvan mukainen velvoite
1.7.-31.12.2025 (pakkauksia)]],Lääkkeet[[#This Row],[Alin saldo 
1.7.-31.12.2025 (pakkauksia)]])*Lääkkeet[[#This Row],[Kirjanpitoarvo / pakkaus 1.7.2025
(EUR  ALV 0 %)]]</f>
        <v>0</v>
      </c>
      <c r="W1007" s="49" t="str" cm="1">
        <f t="array" ref="W1007">IFERROR(_xlfn.IFS(Lääkkeet[[#This Row],[Sitoutunut pääoma 
1.1.-30.6.2025 (EUR)]]&gt;0,"Täytetyt",Lääkkeet[[#This Row],[Sitoutunut pääoma 
1.7.-31.12.2025 (EUR)]]&gt;0,"Täytetyt"),"")</f>
        <v/>
      </c>
      <c r="X1007" s="49"/>
      <c r="Y1007" s="5">
        <f>Hakulomake!$B$29</f>
        <v>0</v>
      </c>
    </row>
    <row r="1008" spans="1:25" x14ac:dyDescent="0.25">
      <c r="A1008" s="6" t="s">
        <v>59</v>
      </c>
      <c r="B1008" s="5">
        <f>Hakulomake!$B$17</f>
        <v>0</v>
      </c>
      <c r="C1008" s="61">
        <v>9</v>
      </c>
      <c r="D1008" s="5" t="s">
        <v>1823</v>
      </c>
      <c r="E1008" s="60" t="s">
        <v>1854</v>
      </c>
      <c r="F1008" s="5" t="s">
        <v>1825</v>
      </c>
      <c r="G1008" s="5" t="s">
        <v>1826</v>
      </c>
      <c r="H1008" s="5" t="s">
        <v>836</v>
      </c>
      <c r="I1008" s="5" t="s">
        <v>1778</v>
      </c>
      <c r="J1008" s="61">
        <v>56</v>
      </c>
      <c r="N1008" s="13"/>
      <c r="O1008" s="39">
        <f>MIN(Lääkkeet[[#This Row],[Velvoite 1.1.2025 (pakkauksia)]],Lääkkeet[[#This Row],[Suurimman alitusluvan mukainen velvoite 
1.1.-30.6.2025 (pakkauksia)]],Lääkkeet[[#This Row],[Alin saldo 
1.1.-30.6.2025 (pakkauksia)]])*Lääkkeet[[#This Row],[Kirjanpitoarvo / pakkaus 1.1.2025
(EUR  ALV 0 %)]]</f>
        <v>0</v>
      </c>
      <c r="P1008" s="15"/>
      <c r="Q1008" s="12"/>
      <c r="R1008" s="12"/>
      <c r="S1008" s="12"/>
      <c r="T1008" s="13"/>
      <c r="U1008" s="39">
        <f>MIN(Lääkkeet[[#This Row],[Velvoite 1.7.2025 (pakkauksia)]],Lääkkeet[[#This Row],[Suurimman alitusluvan mukainen velvoite
1.7.-31.12.2025 (pakkauksia)]],Lääkkeet[[#This Row],[Alin saldo 
1.7.-31.12.2025 (pakkauksia)]])*Lääkkeet[[#This Row],[Kirjanpitoarvo / pakkaus 1.7.2025
(EUR  ALV 0 %)]]</f>
        <v>0</v>
      </c>
      <c r="W1008" s="49" t="str" cm="1">
        <f t="array" ref="W1008">IFERROR(_xlfn.IFS(Lääkkeet[[#This Row],[Sitoutunut pääoma 
1.1.-30.6.2025 (EUR)]]&gt;0,"Täytetyt",Lääkkeet[[#This Row],[Sitoutunut pääoma 
1.7.-31.12.2025 (EUR)]]&gt;0,"Täytetyt"),"")</f>
        <v/>
      </c>
      <c r="X1008" s="49"/>
      <c r="Y1008" s="5">
        <f>Hakulomake!$B$29</f>
        <v>0</v>
      </c>
    </row>
    <row r="1009" spans="1:25" x14ac:dyDescent="0.25">
      <c r="A1009" s="6" t="s">
        <v>59</v>
      </c>
      <c r="B1009" s="5">
        <f>Hakulomake!$B$17</f>
        <v>0</v>
      </c>
      <c r="C1009" s="61">
        <v>9</v>
      </c>
      <c r="D1009" s="5" t="s">
        <v>1780</v>
      </c>
      <c r="E1009" s="60" t="s">
        <v>1855</v>
      </c>
      <c r="F1009" s="5" t="s">
        <v>1782</v>
      </c>
      <c r="G1009" s="5" t="s">
        <v>1783</v>
      </c>
      <c r="H1009" s="5" t="s">
        <v>898</v>
      </c>
      <c r="I1009" s="5" t="s">
        <v>1778</v>
      </c>
      <c r="J1009" s="61" t="s">
        <v>1856</v>
      </c>
      <c r="N1009" s="13"/>
      <c r="O1009" s="39">
        <f>MIN(Lääkkeet[[#This Row],[Velvoite 1.1.2025 (pakkauksia)]],Lääkkeet[[#This Row],[Suurimman alitusluvan mukainen velvoite 
1.1.-30.6.2025 (pakkauksia)]],Lääkkeet[[#This Row],[Alin saldo 
1.1.-30.6.2025 (pakkauksia)]])*Lääkkeet[[#This Row],[Kirjanpitoarvo / pakkaus 1.1.2025
(EUR  ALV 0 %)]]</f>
        <v>0</v>
      </c>
      <c r="P1009" s="15"/>
      <c r="Q1009" s="12"/>
      <c r="R1009" s="12"/>
      <c r="S1009" s="12"/>
      <c r="T1009" s="13"/>
      <c r="U1009" s="39">
        <f>MIN(Lääkkeet[[#This Row],[Velvoite 1.7.2025 (pakkauksia)]],Lääkkeet[[#This Row],[Suurimman alitusluvan mukainen velvoite
1.7.-31.12.2025 (pakkauksia)]],Lääkkeet[[#This Row],[Alin saldo 
1.7.-31.12.2025 (pakkauksia)]])*Lääkkeet[[#This Row],[Kirjanpitoarvo / pakkaus 1.7.2025
(EUR  ALV 0 %)]]</f>
        <v>0</v>
      </c>
      <c r="W1009" s="49" t="str" cm="1">
        <f t="array" ref="W1009">IFERROR(_xlfn.IFS(Lääkkeet[[#This Row],[Sitoutunut pääoma 
1.1.-30.6.2025 (EUR)]]&gt;0,"Täytetyt",Lääkkeet[[#This Row],[Sitoutunut pääoma 
1.7.-31.12.2025 (EUR)]]&gt;0,"Täytetyt"),"")</f>
        <v/>
      </c>
      <c r="X1009" s="49"/>
      <c r="Y1009" s="5">
        <f>Hakulomake!$B$29</f>
        <v>0</v>
      </c>
    </row>
    <row r="1010" spans="1:25" x14ac:dyDescent="0.25">
      <c r="A1010" s="6" t="s">
        <v>59</v>
      </c>
      <c r="B1010" s="5">
        <f>Hakulomake!$B$17</f>
        <v>0</v>
      </c>
      <c r="C1010" s="61">
        <v>9</v>
      </c>
      <c r="D1010" s="5" t="s">
        <v>1774</v>
      </c>
      <c r="E1010" s="60" t="s">
        <v>1857</v>
      </c>
      <c r="F1010" s="5" t="s">
        <v>1776</v>
      </c>
      <c r="G1010" s="5" t="s">
        <v>1858</v>
      </c>
      <c r="H1010" s="5" t="s">
        <v>793</v>
      </c>
      <c r="I1010" s="5" t="s">
        <v>1830</v>
      </c>
      <c r="J1010" s="61">
        <v>28</v>
      </c>
      <c r="N1010" s="13"/>
      <c r="O1010" s="39">
        <f>MIN(Lääkkeet[[#This Row],[Velvoite 1.1.2025 (pakkauksia)]],Lääkkeet[[#This Row],[Suurimman alitusluvan mukainen velvoite 
1.1.-30.6.2025 (pakkauksia)]],Lääkkeet[[#This Row],[Alin saldo 
1.1.-30.6.2025 (pakkauksia)]])*Lääkkeet[[#This Row],[Kirjanpitoarvo / pakkaus 1.1.2025
(EUR  ALV 0 %)]]</f>
        <v>0</v>
      </c>
      <c r="P1010" s="15"/>
      <c r="Q1010" s="12"/>
      <c r="R1010" s="12"/>
      <c r="S1010" s="12"/>
      <c r="T1010" s="13"/>
      <c r="U1010" s="39">
        <f>MIN(Lääkkeet[[#This Row],[Velvoite 1.7.2025 (pakkauksia)]],Lääkkeet[[#This Row],[Suurimman alitusluvan mukainen velvoite
1.7.-31.12.2025 (pakkauksia)]],Lääkkeet[[#This Row],[Alin saldo 
1.7.-31.12.2025 (pakkauksia)]])*Lääkkeet[[#This Row],[Kirjanpitoarvo / pakkaus 1.7.2025
(EUR  ALV 0 %)]]</f>
        <v>0</v>
      </c>
      <c r="W1010" s="49" t="str" cm="1">
        <f t="array" ref="W1010">IFERROR(_xlfn.IFS(Lääkkeet[[#This Row],[Sitoutunut pääoma 
1.1.-30.6.2025 (EUR)]]&gt;0,"Täytetyt",Lääkkeet[[#This Row],[Sitoutunut pääoma 
1.7.-31.12.2025 (EUR)]]&gt;0,"Täytetyt"),"")</f>
        <v/>
      </c>
      <c r="X1010" s="49"/>
      <c r="Y1010" s="5">
        <f>Hakulomake!$B$29</f>
        <v>0</v>
      </c>
    </row>
    <row r="1011" spans="1:25" x14ac:dyDescent="0.25">
      <c r="A1011" s="6" t="s">
        <v>59</v>
      </c>
      <c r="B1011" s="5">
        <f>Hakulomake!$B$17</f>
        <v>0</v>
      </c>
      <c r="C1011" s="61">
        <v>9</v>
      </c>
      <c r="D1011" s="5" t="s">
        <v>1780</v>
      </c>
      <c r="E1011" s="60" t="s">
        <v>1859</v>
      </c>
      <c r="F1011" s="5" t="s">
        <v>1782</v>
      </c>
      <c r="G1011" s="5" t="s">
        <v>1835</v>
      </c>
      <c r="H1011" s="5" t="s">
        <v>836</v>
      </c>
      <c r="I1011" s="5" t="s">
        <v>1778</v>
      </c>
      <c r="J1011" s="61">
        <v>28</v>
      </c>
      <c r="N1011" s="13"/>
      <c r="O1011" s="39">
        <f>MIN(Lääkkeet[[#This Row],[Velvoite 1.1.2025 (pakkauksia)]],Lääkkeet[[#This Row],[Suurimman alitusluvan mukainen velvoite 
1.1.-30.6.2025 (pakkauksia)]],Lääkkeet[[#This Row],[Alin saldo 
1.1.-30.6.2025 (pakkauksia)]])*Lääkkeet[[#This Row],[Kirjanpitoarvo / pakkaus 1.1.2025
(EUR  ALV 0 %)]]</f>
        <v>0</v>
      </c>
      <c r="P1011" s="15"/>
      <c r="Q1011" s="12"/>
      <c r="R1011" s="12"/>
      <c r="S1011" s="12"/>
      <c r="T1011" s="13"/>
      <c r="U1011" s="39">
        <f>MIN(Lääkkeet[[#This Row],[Velvoite 1.7.2025 (pakkauksia)]],Lääkkeet[[#This Row],[Suurimman alitusluvan mukainen velvoite
1.7.-31.12.2025 (pakkauksia)]],Lääkkeet[[#This Row],[Alin saldo 
1.7.-31.12.2025 (pakkauksia)]])*Lääkkeet[[#This Row],[Kirjanpitoarvo / pakkaus 1.7.2025
(EUR  ALV 0 %)]]</f>
        <v>0</v>
      </c>
      <c r="W1011" s="49" t="str" cm="1">
        <f t="array" ref="W1011">IFERROR(_xlfn.IFS(Lääkkeet[[#This Row],[Sitoutunut pääoma 
1.1.-30.6.2025 (EUR)]]&gt;0,"Täytetyt",Lääkkeet[[#This Row],[Sitoutunut pääoma 
1.7.-31.12.2025 (EUR)]]&gt;0,"Täytetyt"),"")</f>
        <v/>
      </c>
      <c r="X1011" s="49"/>
      <c r="Y1011" s="5">
        <f>Hakulomake!$B$29</f>
        <v>0</v>
      </c>
    </row>
    <row r="1012" spans="1:25" x14ac:dyDescent="0.25">
      <c r="A1012" s="6" t="s">
        <v>59</v>
      </c>
      <c r="B1012" s="5">
        <f>Hakulomake!$B$17</f>
        <v>0</v>
      </c>
      <c r="C1012" s="61">
        <v>9</v>
      </c>
      <c r="D1012" s="5" t="s">
        <v>1774</v>
      </c>
      <c r="E1012" s="60" t="s">
        <v>1860</v>
      </c>
      <c r="F1012" s="5" t="s">
        <v>1776</v>
      </c>
      <c r="G1012" s="5" t="s">
        <v>1861</v>
      </c>
      <c r="H1012" s="5" t="s">
        <v>836</v>
      </c>
      <c r="I1012" s="5" t="s">
        <v>1778</v>
      </c>
      <c r="J1012" s="61">
        <v>14</v>
      </c>
      <c r="N1012" s="13"/>
      <c r="O1012" s="39">
        <f>MIN(Lääkkeet[[#This Row],[Velvoite 1.1.2025 (pakkauksia)]],Lääkkeet[[#This Row],[Suurimman alitusluvan mukainen velvoite 
1.1.-30.6.2025 (pakkauksia)]],Lääkkeet[[#This Row],[Alin saldo 
1.1.-30.6.2025 (pakkauksia)]])*Lääkkeet[[#This Row],[Kirjanpitoarvo / pakkaus 1.1.2025
(EUR  ALV 0 %)]]</f>
        <v>0</v>
      </c>
      <c r="P1012" s="15"/>
      <c r="Q1012" s="12"/>
      <c r="R1012" s="12"/>
      <c r="S1012" s="12"/>
      <c r="T1012" s="13"/>
      <c r="U1012" s="39">
        <f>MIN(Lääkkeet[[#This Row],[Velvoite 1.7.2025 (pakkauksia)]],Lääkkeet[[#This Row],[Suurimman alitusluvan mukainen velvoite
1.7.-31.12.2025 (pakkauksia)]],Lääkkeet[[#This Row],[Alin saldo 
1.7.-31.12.2025 (pakkauksia)]])*Lääkkeet[[#This Row],[Kirjanpitoarvo / pakkaus 1.7.2025
(EUR  ALV 0 %)]]</f>
        <v>0</v>
      </c>
      <c r="W1012" s="49" t="str" cm="1">
        <f t="array" ref="W1012">IFERROR(_xlfn.IFS(Lääkkeet[[#This Row],[Sitoutunut pääoma 
1.1.-30.6.2025 (EUR)]]&gt;0,"Täytetyt",Lääkkeet[[#This Row],[Sitoutunut pääoma 
1.7.-31.12.2025 (EUR)]]&gt;0,"Täytetyt"),"")</f>
        <v/>
      </c>
      <c r="X1012" s="49"/>
      <c r="Y1012" s="5">
        <f>Hakulomake!$B$29</f>
        <v>0</v>
      </c>
    </row>
    <row r="1013" spans="1:25" x14ac:dyDescent="0.25">
      <c r="A1013" s="6" t="s">
        <v>59</v>
      </c>
      <c r="B1013" s="5">
        <f>Hakulomake!$B$17</f>
        <v>0</v>
      </c>
      <c r="C1013" s="61">
        <v>9</v>
      </c>
      <c r="D1013" s="5" t="s">
        <v>1823</v>
      </c>
      <c r="E1013" s="60" t="s">
        <v>1862</v>
      </c>
      <c r="F1013" s="5" t="s">
        <v>1825</v>
      </c>
      <c r="G1013" s="5" t="s">
        <v>1863</v>
      </c>
      <c r="H1013" s="5" t="s">
        <v>836</v>
      </c>
      <c r="I1013" s="5" t="s">
        <v>1778</v>
      </c>
      <c r="J1013" s="61">
        <v>28</v>
      </c>
      <c r="N1013" s="13"/>
      <c r="O1013" s="39">
        <f>MIN(Lääkkeet[[#This Row],[Velvoite 1.1.2025 (pakkauksia)]],Lääkkeet[[#This Row],[Suurimman alitusluvan mukainen velvoite 
1.1.-30.6.2025 (pakkauksia)]],Lääkkeet[[#This Row],[Alin saldo 
1.1.-30.6.2025 (pakkauksia)]])*Lääkkeet[[#This Row],[Kirjanpitoarvo / pakkaus 1.1.2025
(EUR  ALV 0 %)]]</f>
        <v>0</v>
      </c>
      <c r="P1013" s="15"/>
      <c r="Q1013" s="12"/>
      <c r="R1013" s="12"/>
      <c r="S1013" s="12"/>
      <c r="T1013" s="13"/>
      <c r="U1013" s="39">
        <f>MIN(Lääkkeet[[#This Row],[Velvoite 1.7.2025 (pakkauksia)]],Lääkkeet[[#This Row],[Suurimman alitusluvan mukainen velvoite
1.7.-31.12.2025 (pakkauksia)]],Lääkkeet[[#This Row],[Alin saldo 
1.7.-31.12.2025 (pakkauksia)]])*Lääkkeet[[#This Row],[Kirjanpitoarvo / pakkaus 1.7.2025
(EUR  ALV 0 %)]]</f>
        <v>0</v>
      </c>
      <c r="W1013" s="49" t="str" cm="1">
        <f t="array" ref="W1013">IFERROR(_xlfn.IFS(Lääkkeet[[#This Row],[Sitoutunut pääoma 
1.1.-30.6.2025 (EUR)]]&gt;0,"Täytetyt",Lääkkeet[[#This Row],[Sitoutunut pääoma 
1.7.-31.12.2025 (EUR)]]&gt;0,"Täytetyt"),"")</f>
        <v/>
      </c>
      <c r="X1013" s="49"/>
      <c r="Y1013" s="5">
        <f>Hakulomake!$B$29</f>
        <v>0</v>
      </c>
    </row>
    <row r="1014" spans="1:25" x14ac:dyDescent="0.25">
      <c r="A1014" s="6" t="s">
        <v>59</v>
      </c>
      <c r="B1014" s="5">
        <f>Hakulomake!$B$17</f>
        <v>0</v>
      </c>
      <c r="C1014" s="61">
        <v>9</v>
      </c>
      <c r="D1014" s="5" t="s">
        <v>1774</v>
      </c>
      <c r="E1014" s="60" t="s">
        <v>1864</v>
      </c>
      <c r="F1014" s="5" t="s">
        <v>1776</v>
      </c>
      <c r="G1014" s="5" t="s">
        <v>1813</v>
      </c>
      <c r="H1014" s="5" t="s">
        <v>898</v>
      </c>
      <c r="I1014" s="5" t="s">
        <v>1801</v>
      </c>
      <c r="J1014" s="61">
        <v>100</v>
      </c>
      <c r="N1014" s="13"/>
      <c r="O1014" s="39">
        <f>MIN(Lääkkeet[[#This Row],[Velvoite 1.1.2025 (pakkauksia)]],Lääkkeet[[#This Row],[Suurimman alitusluvan mukainen velvoite 
1.1.-30.6.2025 (pakkauksia)]],Lääkkeet[[#This Row],[Alin saldo 
1.1.-30.6.2025 (pakkauksia)]])*Lääkkeet[[#This Row],[Kirjanpitoarvo / pakkaus 1.1.2025
(EUR  ALV 0 %)]]</f>
        <v>0</v>
      </c>
      <c r="P1014" s="15"/>
      <c r="Q1014" s="12"/>
      <c r="R1014" s="12"/>
      <c r="S1014" s="12"/>
      <c r="T1014" s="13"/>
      <c r="U1014" s="39">
        <f>MIN(Lääkkeet[[#This Row],[Velvoite 1.7.2025 (pakkauksia)]],Lääkkeet[[#This Row],[Suurimman alitusluvan mukainen velvoite
1.7.-31.12.2025 (pakkauksia)]],Lääkkeet[[#This Row],[Alin saldo 
1.7.-31.12.2025 (pakkauksia)]])*Lääkkeet[[#This Row],[Kirjanpitoarvo / pakkaus 1.7.2025
(EUR  ALV 0 %)]]</f>
        <v>0</v>
      </c>
      <c r="W1014" s="49" t="str" cm="1">
        <f t="array" ref="W1014">IFERROR(_xlfn.IFS(Lääkkeet[[#This Row],[Sitoutunut pääoma 
1.1.-30.6.2025 (EUR)]]&gt;0,"Täytetyt",Lääkkeet[[#This Row],[Sitoutunut pääoma 
1.7.-31.12.2025 (EUR)]]&gt;0,"Täytetyt"),"")</f>
        <v/>
      </c>
      <c r="X1014" s="49"/>
      <c r="Y1014" s="5">
        <f>Hakulomake!$B$29</f>
        <v>0</v>
      </c>
    </row>
    <row r="1015" spans="1:25" x14ac:dyDescent="0.25">
      <c r="A1015" s="6" t="s">
        <v>59</v>
      </c>
      <c r="B1015" s="5">
        <f>Hakulomake!$B$17</f>
        <v>0</v>
      </c>
      <c r="C1015" s="61">
        <v>9</v>
      </c>
      <c r="D1015" s="5" t="s">
        <v>1780</v>
      </c>
      <c r="E1015" s="60" t="s">
        <v>1865</v>
      </c>
      <c r="F1015" s="5" t="s">
        <v>1782</v>
      </c>
      <c r="G1015" s="5" t="s">
        <v>1828</v>
      </c>
      <c r="H1015" s="5" t="s">
        <v>836</v>
      </c>
      <c r="I1015" s="5" t="s">
        <v>1778</v>
      </c>
      <c r="J1015" s="61">
        <v>100</v>
      </c>
      <c r="N1015" s="13"/>
      <c r="O1015" s="39">
        <f>MIN(Lääkkeet[[#This Row],[Velvoite 1.1.2025 (pakkauksia)]],Lääkkeet[[#This Row],[Suurimman alitusluvan mukainen velvoite 
1.1.-30.6.2025 (pakkauksia)]],Lääkkeet[[#This Row],[Alin saldo 
1.1.-30.6.2025 (pakkauksia)]])*Lääkkeet[[#This Row],[Kirjanpitoarvo / pakkaus 1.1.2025
(EUR  ALV 0 %)]]</f>
        <v>0</v>
      </c>
      <c r="P1015" s="15"/>
      <c r="Q1015" s="12"/>
      <c r="R1015" s="12"/>
      <c r="S1015" s="12"/>
      <c r="T1015" s="13"/>
      <c r="U1015" s="39">
        <f>MIN(Lääkkeet[[#This Row],[Velvoite 1.7.2025 (pakkauksia)]],Lääkkeet[[#This Row],[Suurimman alitusluvan mukainen velvoite
1.7.-31.12.2025 (pakkauksia)]],Lääkkeet[[#This Row],[Alin saldo 
1.7.-31.12.2025 (pakkauksia)]])*Lääkkeet[[#This Row],[Kirjanpitoarvo / pakkaus 1.7.2025
(EUR  ALV 0 %)]]</f>
        <v>0</v>
      </c>
      <c r="W1015" s="49" t="str" cm="1">
        <f t="array" ref="W1015">IFERROR(_xlfn.IFS(Lääkkeet[[#This Row],[Sitoutunut pääoma 
1.1.-30.6.2025 (EUR)]]&gt;0,"Täytetyt",Lääkkeet[[#This Row],[Sitoutunut pääoma 
1.7.-31.12.2025 (EUR)]]&gt;0,"Täytetyt"),"")</f>
        <v/>
      </c>
      <c r="X1015" s="49"/>
      <c r="Y1015" s="5">
        <f>Hakulomake!$B$29</f>
        <v>0</v>
      </c>
    </row>
    <row r="1016" spans="1:25" x14ac:dyDescent="0.25">
      <c r="A1016" s="6" t="s">
        <v>59</v>
      </c>
      <c r="B1016" s="5">
        <f>Hakulomake!$B$17</f>
        <v>0</v>
      </c>
      <c r="C1016" s="61">
        <v>9</v>
      </c>
      <c r="D1016" s="5" t="s">
        <v>1780</v>
      </c>
      <c r="E1016" s="60" t="s">
        <v>1866</v>
      </c>
      <c r="F1016" s="5" t="s">
        <v>1782</v>
      </c>
      <c r="G1016" s="5" t="s">
        <v>1828</v>
      </c>
      <c r="H1016" s="5" t="s">
        <v>898</v>
      </c>
      <c r="I1016" s="5" t="s">
        <v>1778</v>
      </c>
      <c r="J1016" s="61">
        <v>100</v>
      </c>
      <c r="N1016" s="13"/>
      <c r="O1016" s="39">
        <f>MIN(Lääkkeet[[#This Row],[Velvoite 1.1.2025 (pakkauksia)]],Lääkkeet[[#This Row],[Suurimman alitusluvan mukainen velvoite 
1.1.-30.6.2025 (pakkauksia)]],Lääkkeet[[#This Row],[Alin saldo 
1.1.-30.6.2025 (pakkauksia)]])*Lääkkeet[[#This Row],[Kirjanpitoarvo / pakkaus 1.1.2025
(EUR  ALV 0 %)]]</f>
        <v>0</v>
      </c>
      <c r="P1016" s="15"/>
      <c r="Q1016" s="12"/>
      <c r="R1016" s="12"/>
      <c r="S1016" s="12"/>
      <c r="T1016" s="13"/>
      <c r="U1016" s="39">
        <f>MIN(Lääkkeet[[#This Row],[Velvoite 1.7.2025 (pakkauksia)]],Lääkkeet[[#This Row],[Suurimman alitusluvan mukainen velvoite
1.7.-31.12.2025 (pakkauksia)]],Lääkkeet[[#This Row],[Alin saldo 
1.7.-31.12.2025 (pakkauksia)]])*Lääkkeet[[#This Row],[Kirjanpitoarvo / pakkaus 1.7.2025
(EUR  ALV 0 %)]]</f>
        <v>0</v>
      </c>
      <c r="W1016" s="49" t="str" cm="1">
        <f t="array" ref="W1016">IFERROR(_xlfn.IFS(Lääkkeet[[#This Row],[Sitoutunut pääoma 
1.1.-30.6.2025 (EUR)]]&gt;0,"Täytetyt",Lääkkeet[[#This Row],[Sitoutunut pääoma 
1.7.-31.12.2025 (EUR)]]&gt;0,"Täytetyt"),"")</f>
        <v/>
      </c>
      <c r="X1016" s="49"/>
      <c r="Y1016" s="5">
        <f>Hakulomake!$B$29</f>
        <v>0</v>
      </c>
    </row>
    <row r="1017" spans="1:25" x14ac:dyDescent="0.25">
      <c r="A1017" s="6" t="s">
        <v>59</v>
      </c>
      <c r="B1017" s="5">
        <f>Hakulomake!$B$17</f>
        <v>0</v>
      </c>
      <c r="C1017" s="61">
        <v>9</v>
      </c>
      <c r="D1017" s="5" t="s">
        <v>1774</v>
      </c>
      <c r="E1017" s="60" t="s">
        <v>1867</v>
      </c>
      <c r="F1017" s="5" t="s">
        <v>1776</v>
      </c>
      <c r="G1017" s="5" t="s">
        <v>1819</v>
      </c>
      <c r="H1017" s="5" t="s">
        <v>898</v>
      </c>
      <c r="I1017" s="5" t="s">
        <v>1801</v>
      </c>
      <c r="J1017" s="61">
        <v>28</v>
      </c>
      <c r="N1017" s="13"/>
      <c r="O1017" s="39">
        <f>MIN(Lääkkeet[[#This Row],[Velvoite 1.1.2025 (pakkauksia)]],Lääkkeet[[#This Row],[Suurimman alitusluvan mukainen velvoite 
1.1.-30.6.2025 (pakkauksia)]],Lääkkeet[[#This Row],[Alin saldo 
1.1.-30.6.2025 (pakkauksia)]])*Lääkkeet[[#This Row],[Kirjanpitoarvo / pakkaus 1.1.2025
(EUR  ALV 0 %)]]</f>
        <v>0</v>
      </c>
      <c r="P1017" s="15"/>
      <c r="Q1017" s="12"/>
      <c r="R1017" s="12"/>
      <c r="S1017" s="12"/>
      <c r="T1017" s="13"/>
      <c r="U1017" s="39">
        <f>MIN(Lääkkeet[[#This Row],[Velvoite 1.7.2025 (pakkauksia)]],Lääkkeet[[#This Row],[Suurimman alitusluvan mukainen velvoite
1.7.-31.12.2025 (pakkauksia)]],Lääkkeet[[#This Row],[Alin saldo 
1.7.-31.12.2025 (pakkauksia)]])*Lääkkeet[[#This Row],[Kirjanpitoarvo / pakkaus 1.7.2025
(EUR  ALV 0 %)]]</f>
        <v>0</v>
      </c>
      <c r="W1017" s="49" t="str" cm="1">
        <f t="array" ref="W1017">IFERROR(_xlfn.IFS(Lääkkeet[[#This Row],[Sitoutunut pääoma 
1.1.-30.6.2025 (EUR)]]&gt;0,"Täytetyt",Lääkkeet[[#This Row],[Sitoutunut pääoma 
1.7.-31.12.2025 (EUR)]]&gt;0,"Täytetyt"),"")</f>
        <v/>
      </c>
      <c r="X1017" s="49"/>
      <c r="Y1017" s="5">
        <f>Hakulomake!$B$29</f>
        <v>0</v>
      </c>
    </row>
    <row r="1018" spans="1:25" x14ac:dyDescent="0.25">
      <c r="A1018" s="6" t="s">
        <v>59</v>
      </c>
      <c r="B1018" s="5">
        <f>Hakulomake!$B$17</f>
        <v>0</v>
      </c>
      <c r="C1018" s="61">
        <v>9</v>
      </c>
      <c r="D1018" s="5" t="s">
        <v>1774</v>
      </c>
      <c r="E1018" s="60" t="s">
        <v>1868</v>
      </c>
      <c r="F1018" s="5" t="s">
        <v>1776</v>
      </c>
      <c r="G1018" s="5" t="s">
        <v>1819</v>
      </c>
      <c r="H1018" s="5" t="s">
        <v>836</v>
      </c>
      <c r="I1018" s="5" t="s">
        <v>1801</v>
      </c>
      <c r="J1018" s="61">
        <v>56</v>
      </c>
      <c r="N1018" s="13"/>
      <c r="O1018" s="39">
        <f>MIN(Lääkkeet[[#This Row],[Velvoite 1.1.2025 (pakkauksia)]],Lääkkeet[[#This Row],[Suurimman alitusluvan mukainen velvoite 
1.1.-30.6.2025 (pakkauksia)]],Lääkkeet[[#This Row],[Alin saldo 
1.1.-30.6.2025 (pakkauksia)]])*Lääkkeet[[#This Row],[Kirjanpitoarvo / pakkaus 1.1.2025
(EUR  ALV 0 %)]]</f>
        <v>0</v>
      </c>
      <c r="P1018" s="15"/>
      <c r="Q1018" s="12"/>
      <c r="R1018" s="12"/>
      <c r="S1018" s="12"/>
      <c r="T1018" s="13"/>
      <c r="U1018" s="39">
        <f>MIN(Lääkkeet[[#This Row],[Velvoite 1.7.2025 (pakkauksia)]],Lääkkeet[[#This Row],[Suurimman alitusluvan mukainen velvoite
1.7.-31.12.2025 (pakkauksia)]],Lääkkeet[[#This Row],[Alin saldo 
1.7.-31.12.2025 (pakkauksia)]])*Lääkkeet[[#This Row],[Kirjanpitoarvo / pakkaus 1.7.2025
(EUR  ALV 0 %)]]</f>
        <v>0</v>
      </c>
      <c r="W1018" s="49" t="str" cm="1">
        <f t="array" ref="W1018">IFERROR(_xlfn.IFS(Lääkkeet[[#This Row],[Sitoutunut pääoma 
1.1.-30.6.2025 (EUR)]]&gt;0,"Täytetyt",Lääkkeet[[#This Row],[Sitoutunut pääoma 
1.7.-31.12.2025 (EUR)]]&gt;0,"Täytetyt"),"")</f>
        <v/>
      </c>
      <c r="X1018" s="49"/>
      <c r="Y1018" s="5">
        <f>Hakulomake!$B$29</f>
        <v>0</v>
      </c>
    </row>
    <row r="1019" spans="1:25" x14ac:dyDescent="0.25">
      <c r="A1019" s="6" t="s">
        <v>59</v>
      </c>
      <c r="B1019" s="5">
        <f>Hakulomake!$B$17</f>
        <v>0</v>
      </c>
      <c r="C1019" s="61">
        <v>9</v>
      </c>
      <c r="D1019" s="5" t="s">
        <v>1780</v>
      </c>
      <c r="E1019" s="60" t="s">
        <v>1869</v>
      </c>
      <c r="F1019" s="5" t="s">
        <v>1782</v>
      </c>
      <c r="G1019" s="5" t="s">
        <v>1828</v>
      </c>
      <c r="H1019" s="5" t="s">
        <v>898</v>
      </c>
      <c r="I1019" s="5" t="s">
        <v>1778</v>
      </c>
      <c r="J1019" s="61">
        <v>100</v>
      </c>
      <c r="N1019" s="13"/>
      <c r="O1019" s="39">
        <f>MIN(Lääkkeet[[#This Row],[Velvoite 1.1.2025 (pakkauksia)]],Lääkkeet[[#This Row],[Suurimman alitusluvan mukainen velvoite 
1.1.-30.6.2025 (pakkauksia)]],Lääkkeet[[#This Row],[Alin saldo 
1.1.-30.6.2025 (pakkauksia)]])*Lääkkeet[[#This Row],[Kirjanpitoarvo / pakkaus 1.1.2025
(EUR  ALV 0 %)]]</f>
        <v>0</v>
      </c>
      <c r="P1019" s="15"/>
      <c r="Q1019" s="12"/>
      <c r="R1019" s="12"/>
      <c r="S1019" s="12"/>
      <c r="T1019" s="13"/>
      <c r="U1019" s="39">
        <f>MIN(Lääkkeet[[#This Row],[Velvoite 1.7.2025 (pakkauksia)]],Lääkkeet[[#This Row],[Suurimman alitusluvan mukainen velvoite
1.7.-31.12.2025 (pakkauksia)]],Lääkkeet[[#This Row],[Alin saldo 
1.7.-31.12.2025 (pakkauksia)]])*Lääkkeet[[#This Row],[Kirjanpitoarvo / pakkaus 1.7.2025
(EUR  ALV 0 %)]]</f>
        <v>0</v>
      </c>
      <c r="W1019" s="49" t="str" cm="1">
        <f t="array" ref="W1019">IFERROR(_xlfn.IFS(Lääkkeet[[#This Row],[Sitoutunut pääoma 
1.1.-30.6.2025 (EUR)]]&gt;0,"Täytetyt",Lääkkeet[[#This Row],[Sitoutunut pääoma 
1.7.-31.12.2025 (EUR)]]&gt;0,"Täytetyt"),"")</f>
        <v/>
      </c>
      <c r="X1019" s="49"/>
      <c r="Y1019" s="5">
        <f>Hakulomake!$B$29</f>
        <v>0</v>
      </c>
    </row>
    <row r="1020" spans="1:25" x14ac:dyDescent="0.25">
      <c r="A1020" s="6" t="s">
        <v>59</v>
      </c>
      <c r="B1020" s="5">
        <f>Hakulomake!$B$17</f>
        <v>0</v>
      </c>
      <c r="C1020" s="61">
        <v>9</v>
      </c>
      <c r="D1020" s="5" t="s">
        <v>1790</v>
      </c>
      <c r="E1020" s="60" t="s">
        <v>1870</v>
      </c>
      <c r="F1020" s="5" t="s">
        <v>1792</v>
      </c>
      <c r="G1020" s="5" t="s">
        <v>1804</v>
      </c>
      <c r="H1020" s="5" t="s">
        <v>898</v>
      </c>
      <c r="I1020" s="5" t="s">
        <v>1801</v>
      </c>
      <c r="J1020" s="61">
        <v>28</v>
      </c>
      <c r="N1020" s="13"/>
      <c r="O1020" s="39">
        <f>MIN(Lääkkeet[[#This Row],[Velvoite 1.1.2025 (pakkauksia)]],Lääkkeet[[#This Row],[Suurimman alitusluvan mukainen velvoite 
1.1.-30.6.2025 (pakkauksia)]],Lääkkeet[[#This Row],[Alin saldo 
1.1.-30.6.2025 (pakkauksia)]])*Lääkkeet[[#This Row],[Kirjanpitoarvo / pakkaus 1.1.2025
(EUR  ALV 0 %)]]</f>
        <v>0</v>
      </c>
      <c r="P1020" s="15"/>
      <c r="Q1020" s="12"/>
      <c r="R1020" s="12"/>
      <c r="S1020" s="12"/>
      <c r="T1020" s="13"/>
      <c r="U1020" s="39">
        <f>MIN(Lääkkeet[[#This Row],[Velvoite 1.7.2025 (pakkauksia)]],Lääkkeet[[#This Row],[Suurimman alitusluvan mukainen velvoite
1.7.-31.12.2025 (pakkauksia)]],Lääkkeet[[#This Row],[Alin saldo 
1.7.-31.12.2025 (pakkauksia)]])*Lääkkeet[[#This Row],[Kirjanpitoarvo / pakkaus 1.7.2025
(EUR  ALV 0 %)]]</f>
        <v>0</v>
      </c>
      <c r="W1020" s="49" t="str" cm="1">
        <f t="array" ref="W1020">IFERROR(_xlfn.IFS(Lääkkeet[[#This Row],[Sitoutunut pääoma 
1.1.-30.6.2025 (EUR)]]&gt;0,"Täytetyt",Lääkkeet[[#This Row],[Sitoutunut pääoma 
1.7.-31.12.2025 (EUR)]]&gt;0,"Täytetyt"),"")</f>
        <v/>
      </c>
      <c r="X1020" s="49"/>
      <c r="Y1020" s="5">
        <f>Hakulomake!$B$29</f>
        <v>0</v>
      </c>
    </row>
    <row r="1021" spans="1:25" x14ac:dyDescent="0.25">
      <c r="A1021" s="6" t="s">
        <v>59</v>
      </c>
      <c r="B1021" s="5">
        <f>Hakulomake!$B$17</f>
        <v>0</v>
      </c>
      <c r="C1021" s="61">
        <v>9</v>
      </c>
      <c r="D1021" s="5" t="s">
        <v>1780</v>
      </c>
      <c r="E1021" s="60" t="s">
        <v>1871</v>
      </c>
      <c r="F1021" s="5" t="s">
        <v>1782</v>
      </c>
      <c r="G1021" s="5" t="s">
        <v>1872</v>
      </c>
      <c r="H1021" s="5" t="s">
        <v>898</v>
      </c>
      <c r="I1021" s="5" t="s">
        <v>400</v>
      </c>
      <c r="J1021" s="61" t="s">
        <v>1873</v>
      </c>
      <c r="N1021" s="13"/>
      <c r="O1021" s="39">
        <f>MIN(Lääkkeet[[#This Row],[Velvoite 1.1.2025 (pakkauksia)]],Lääkkeet[[#This Row],[Suurimman alitusluvan mukainen velvoite 
1.1.-30.6.2025 (pakkauksia)]],Lääkkeet[[#This Row],[Alin saldo 
1.1.-30.6.2025 (pakkauksia)]])*Lääkkeet[[#This Row],[Kirjanpitoarvo / pakkaus 1.1.2025
(EUR  ALV 0 %)]]</f>
        <v>0</v>
      </c>
      <c r="P1021" s="15"/>
      <c r="Q1021" s="12"/>
      <c r="R1021" s="12"/>
      <c r="S1021" s="12"/>
      <c r="T1021" s="13"/>
      <c r="U1021" s="39">
        <f>MIN(Lääkkeet[[#This Row],[Velvoite 1.7.2025 (pakkauksia)]],Lääkkeet[[#This Row],[Suurimman alitusluvan mukainen velvoite
1.7.-31.12.2025 (pakkauksia)]],Lääkkeet[[#This Row],[Alin saldo 
1.7.-31.12.2025 (pakkauksia)]])*Lääkkeet[[#This Row],[Kirjanpitoarvo / pakkaus 1.7.2025
(EUR  ALV 0 %)]]</f>
        <v>0</v>
      </c>
      <c r="W1021" s="49" t="str" cm="1">
        <f t="array" ref="W1021">IFERROR(_xlfn.IFS(Lääkkeet[[#This Row],[Sitoutunut pääoma 
1.1.-30.6.2025 (EUR)]]&gt;0,"Täytetyt",Lääkkeet[[#This Row],[Sitoutunut pääoma 
1.7.-31.12.2025 (EUR)]]&gt;0,"Täytetyt"),"")</f>
        <v/>
      </c>
      <c r="X1021" s="49"/>
      <c r="Y1021" s="5">
        <f>Hakulomake!$B$29</f>
        <v>0</v>
      </c>
    </row>
    <row r="1022" spans="1:25" x14ac:dyDescent="0.25">
      <c r="A1022" s="6" t="s">
        <v>59</v>
      </c>
      <c r="B1022" s="5">
        <f>Hakulomake!$B$17</f>
        <v>0</v>
      </c>
      <c r="C1022" s="61">
        <v>9</v>
      </c>
      <c r="D1022" s="5" t="s">
        <v>1774</v>
      </c>
      <c r="E1022" s="60" t="s">
        <v>1874</v>
      </c>
      <c r="F1022" s="5" t="s">
        <v>1776</v>
      </c>
      <c r="G1022" s="5" t="s">
        <v>1813</v>
      </c>
      <c r="H1022" s="5" t="s">
        <v>836</v>
      </c>
      <c r="I1022" s="5" t="s">
        <v>1801</v>
      </c>
      <c r="J1022" s="61">
        <v>28</v>
      </c>
      <c r="N1022" s="13"/>
      <c r="O1022" s="39">
        <f>MIN(Lääkkeet[[#This Row],[Velvoite 1.1.2025 (pakkauksia)]],Lääkkeet[[#This Row],[Suurimman alitusluvan mukainen velvoite 
1.1.-30.6.2025 (pakkauksia)]],Lääkkeet[[#This Row],[Alin saldo 
1.1.-30.6.2025 (pakkauksia)]])*Lääkkeet[[#This Row],[Kirjanpitoarvo / pakkaus 1.1.2025
(EUR  ALV 0 %)]]</f>
        <v>0</v>
      </c>
      <c r="P1022" s="15"/>
      <c r="Q1022" s="12"/>
      <c r="R1022" s="12"/>
      <c r="S1022" s="12"/>
      <c r="T1022" s="13"/>
      <c r="U1022" s="39">
        <f>MIN(Lääkkeet[[#This Row],[Velvoite 1.7.2025 (pakkauksia)]],Lääkkeet[[#This Row],[Suurimman alitusluvan mukainen velvoite
1.7.-31.12.2025 (pakkauksia)]],Lääkkeet[[#This Row],[Alin saldo 
1.7.-31.12.2025 (pakkauksia)]])*Lääkkeet[[#This Row],[Kirjanpitoarvo / pakkaus 1.7.2025
(EUR  ALV 0 %)]]</f>
        <v>0</v>
      </c>
      <c r="W1022" s="49" t="str" cm="1">
        <f t="array" ref="W1022">IFERROR(_xlfn.IFS(Lääkkeet[[#This Row],[Sitoutunut pääoma 
1.1.-30.6.2025 (EUR)]]&gt;0,"Täytetyt",Lääkkeet[[#This Row],[Sitoutunut pääoma 
1.7.-31.12.2025 (EUR)]]&gt;0,"Täytetyt"),"")</f>
        <v/>
      </c>
      <c r="X1022" s="49"/>
      <c r="Y1022" s="5">
        <f>Hakulomake!$B$29</f>
        <v>0</v>
      </c>
    </row>
    <row r="1023" spans="1:25" x14ac:dyDescent="0.25">
      <c r="A1023" s="6" t="s">
        <v>59</v>
      </c>
      <c r="B1023" s="5">
        <f>Hakulomake!$B$17</f>
        <v>0</v>
      </c>
      <c r="C1023" s="61">
        <v>9</v>
      </c>
      <c r="D1023" s="5" t="s">
        <v>1780</v>
      </c>
      <c r="E1023" s="60" t="s">
        <v>1875</v>
      </c>
      <c r="F1023" s="5" t="s">
        <v>1782</v>
      </c>
      <c r="G1023" s="5" t="s">
        <v>2751</v>
      </c>
      <c r="H1023" s="5" t="s">
        <v>836</v>
      </c>
      <c r="I1023" s="5" t="s">
        <v>1778</v>
      </c>
      <c r="J1023" s="61">
        <v>14</v>
      </c>
      <c r="N1023" s="13"/>
      <c r="O1023" s="39">
        <f>MIN(Lääkkeet[[#This Row],[Velvoite 1.1.2025 (pakkauksia)]],Lääkkeet[[#This Row],[Suurimman alitusluvan mukainen velvoite 
1.1.-30.6.2025 (pakkauksia)]],Lääkkeet[[#This Row],[Alin saldo 
1.1.-30.6.2025 (pakkauksia)]])*Lääkkeet[[#This Row],[Kirjanpitoarvo / pakkaus 1.1.2025
(EUR  ALV 0 %)]]</f>
        <v>0</v>
      </c>
      <c r="P1023" s="15"/>
      <c r="Q1023" s="12"/>
      <c r="R1023" s="12"/>
      <c r="S1023" s="12"/>
      <c r="T1023" s="13"/>
      <c r="U1023" s="39">
        <f>MIN(Lääkkeet[[#This Row],[Velvoite 1.7.2025 (pakkauksia)]],Lääkkeet[[#This Row],[Suurimman alitusluvan mukainen velvoite
1.7.-31.12.2025 (pakkauksia)]],Lääkkeet[[#This Row],[Alin saldo 
1.7.-31.12.2025 (pakkauksia)]])*Lääkkeet[[#This Row],[Kirjanpitoarvo / pakkaus 1.7.2025
(EUR  ALV 0 %)]]</f>
        <v>0</v>
      </c>
      <c r="W1023" s="49" t="str" cm="1">
        <f t="array" ref="W1023">IFERROR(_xlfn.IFS(Lääkkeet[[#This Row],[Sitoutunut pääoma 
1.1.-30.6.2025 (EUR)]]&gt;0,"Täytetyt",Lääkkeet[[#This Row],[Sitoutunut pääoma 
1.7.-31.12.2025 (EUR)]]&gt;0,"Täytetyt"),"")</f>
        <v/>
      </c>
      <c r="X1023" s="49"/>
      <c r="Y1023" s="5">
        <f>Hakulomake!$B$29</f>
        <v>0</v>
      </c>
    </row>
    <row r="1024" spans="1:25" x14ac:dyDescent="0.25">
      <c r="A1024" s="6" t="s">
        <v>59</v>
      </c>
      <c r="B1024" s="5">
        <f>Hakulomake!$B$17</f>
        <v>0</v>
      </c>
      <c r="C1024" s="61">
        <v>9</v>
      </c>
      <c r="D1024" s="5" t="s">
        <v>1774</v>
      </c>
      <c r="E1024" s="60" t="s">
        <v>1876</v>
      </c>
      <c r="F1024" s="5" t="s">
        <v>1776</v>
      </c>
      <c r="G1024" s="5" t="s">
        <v>1815</v>
      </c>
      <c r="H1024" s="5" t="s">
        <v>898</v>
      </c>
      <c r="I1024" s="5" t="s">
        <v>1778</v>
      </c>
      <c r="J1024" s="61">
        <v>100</v>
      </c>
      <c r="N1024" s="13"/>
      <c r="O1024" s="39">
        <f>MIN(Lääkkeet[[#This Row],[Velvoite 1.1.2025 (pakkauksia)]],Lääkkeet[[#This Row],[Suurimman alitusluvan mukainen velvoite 
1.1.-30.6.2025 (pakkauksia)]],Lääkkeet[[#This Row],[Alin saldo 
1.1.-30.6.2025 (pakkauksia)]])*Lääkkeet[[#This Row],[Kirjanpitoarvo / pakkaus 1.1.2025
(EUR  ALV 0 %)]]</f>
        <v>0</v>
      </c>
      <c r="P1024" s="15"/>
      <c r="Q1024" s="12"/>
      <c r="R1024" s="12"/>
      <c r="S1024" s="12"/>
      <c r="T1024" s="13"/>
      <c r="U1024" s="39">
        <f>MIN(Lääkkeet[[#This Row],[Velvoite 1.7.2025 (pakkauksia)]],Lääkkeet[[#This Row],[Suurimman alitusluvan mukainen velvoite
1.7.-31.12.2025 (pakkauksia)]],Lääkkeet[[#This Row],[Alin saldo 
1.7.-31.12.2025 (pakkauksia)]])*Lääkkeet[[#This Row],[Kirjanpitoarvo / pakkaus 1.7.2025
(EUR  ALV 0 %)]]</f>
        <v>0</v>
      </c>
      <c r="W1024" s="49" t="str" cm="1">
        <f t="array" ref="W1024">IFERROR(_xlfn.IFS(Lääkkeet[[#This Row],[Sitoutunut pääoma 
1.1.-30.6.2025 (EUR)]]&gt;0,"Täytetyt",Lääkkeet[[#This Row],[Sitoutunut pääoma 
1.7.-31.12.2025 (EUR)]]&gt;0,"Täytetyt"),"")</f>
        <v/>
      </c>
      <c r="X1024" s="49"/>
      <c r="Y1024" s="5">
        <f>Hakulomake!$B$29</f>
        <v>0</v>
      </c>
    </row>
    <row r="1025" spans="1:25" x14ac:dyDescent="0.25">
      <c r="A1025" s="6" t="s">
        <v>59</v>
      </c>
      <c r="B1025" s="5">
        <f>Hakulomake!$B$17</f>
        <v>0</v>
      </c>
      <c r="C1025" s="61">
        <v>9</v>
      </c>
      <c r="D1025" s="5" t="s">
        <v>1823</v>
      </c>
      <c r="E1025" s="60" t="s">
        <v>1877</v>
      </c>
      <c r="F1025" s="5" t="s">
        <v>1825</v>
      </c>
      <c r="G1025" s="5" t="s">
        <v>1863</v>
      </c>
      <c r="H1025" s="5" t="s">
        <v>836</v>
      </c>
      <c r="I1025" s="5" t="s">
        <v>1778</v>
      </c>
      <c r="J1025" s="61">
        <v>14</v>
      </c>
      <c r="N1025" s="13"/>
      <c r="O1025" s="39">
        <f>MIN(Lääkkeet[[#This Row],[Velvoite 1.1.2025 (pakkauksia)]],Lääkkeet[[#This Row],[Suurimman alitusluvan mukainen velvoite 
1.1.-30.6.2025 (pakkauksia)]],Lääkkeet[[#This Row],[Alin saldo 
1.1.-30.6.2025 (pakkauksia)]])*Lääkkeet[[#This Row],[Kirjanpitoarvo / pakkaus 1.1.2025
(EUR  ALV 0 %)]]</f>
        <v>0</v>
      </c>
      <c r="P1025" s="15"/>
      <c r="Q1025" s="12"/>
      <c r="R1025" s="12"/>
      <c r="S1025" s="12"/>
      <c r="T1025" s="13"/>
      <c r="U1025" s="39">
        <f>MIN(Lääkkeet[[#This Row],[Velvoite 1.7.2025 (pakkauksia)]],Lääkkeet[[#This Row],[Suurimman alitusluvan mukainen velvoite
1.7.-31.12.2025 (pakkauksia)]],Lääkkeet[[#This Row],[Alin saldo 
1.7.-31.12.2025 (pakkauksia)]])*Lääkkeet[[#This Row],[Kirjanpitoarvo / pakkaus 1.7.2025
(EUR  ALV 0 %)]]</f>
        <v>0</v>
      </c>
      <c r="W1025" s="49" t="str" cm="1">
        <f t="array" ref="W1025">IFERROR(_xlfn.IFS(Lääkkeet[[#This Row],[Sitoutunut pääoma 
1.1.-30.6.2025 (EUR)]]&gt;0,"Täytetyt",Lääkkeet[[#This Row],[Sitoutunut pääoma 
1.7.-31.12.2025 (EUR)]]&gt;0,"Täytetyt"),"")</f>
        <v/>
      </c>
      <c r="X1025" s="49"/>
      <c r="Y1025" s="5">
        <f>Hakulomake!$B$29</f>
        <v>0</v>
      </c>
    </row>
    <row r="1026" spans="1:25" x14ac:dyDescent="0.25">
      <c r="A1026" s="6" t="s">
        <v>59</v>
      </c>
      <c r="B1026" s="5">
        <f>Hakulomake!$B$17</f>
        <v>0</v>
      </c>
      <c r="C1026" s="61">
        <v>9</v>
      </c>
      <c r="D1026" s="5" t="s">
        <v>1823</v>
      </c>
      <c r="E1026" s="60" t="s">
        <v>1878</v>
      </c>
      <c r="F1026" s="5" t="s">
        <v>1825</v>
      </c>
      <c r="G1026" s="5" t="s">
        <v>1863</v>
      </c>
      <c r="H1026" s="5" t="s">
        <v>793</v>
      </c>
      <c r="I1026" s="5" t="s">
        <v>1778</v>
      </c>
      <c r="J1026" s="61">
        <v>28</v>
      </c>
      <c r="N1026" s="13"/>
      <c r="O1026" s="39">
        <f>MIN(Lääkkeet[[#This Row],[Velvoite 1.1.2025 (pakkauksia)]],Lääkkeet[[#This Row],[Suurimman alitusluvan mukainen velvoite 
1.1.-30.6.2025 (pakkauksia)]],Lääkkeet[[#This Row],[Alin saldo 
1.1.-30.6.2025 (pakkauksia)]])*Lääkkeet[[#This Row],[Kirjanpitoarvo / pakkaus 1.1.2025
(EUR  ALV 0 %)]]</f>
        <v>0</v>
      </c>
      <c r="P1026" s="15"/>
      <c r="Q1026" s="12"/>
      <c r="R1026" s="12"/>
      <c r="S1026" s="12"/>
      <c r="T1026" s="13"/>
      <c r="U1026" s="39">
        <f>MIN(Lääkkeet[[#This Row],[Velvoite 1.7.2025 (pakkauksia)]],Lääkkeet[[#This Row],[Suurimman alitusluvan mukainen velvoite
1.7.-31.12.2025 (pakkauksia)]],Lääkkeet[[#This Row],[Alin saldo 
1.7.-31.12.2025 (pakkauksia)]])*Lääkkeet[[#This Row],[Kirjanpitoarvo / pakkaus 1.7.2025
(EUR  ALV 0 %)]]</f>
        <v>0</v>
      </c>
      <c r="W1026" s="49" t="str" cm="1">
        <f t="array" ref="W1026">IFERROR(_xlfn.IFS(Lääkkeet[[#This Row],[Sitoutunut pääoma 
1.1.-30.6.2025 (EUR)]]&gt;0,"Täytetyt",Lääkkeet[[#This Row],[Sitoutunut pääoma 
1.7.-31.12.2025 (EUR)]]&gt;0,"Täytetyt"),"")</f>
        <v/>
      </c>
      <c r="X1026" s="49"/>
      <c r="Y1026" s="5">
        <f>Hakulomake!$B$29</f>
        <v>0</v>
      </c>
    </row>
    <row r="1027" spans="1:25" x14ac:dyDescent="0.25">
      <c r="A1027" s="6" t="s">
        <v>59</v>
      </c>
      <c r="B1027" s="5">
        <f>Hakulomake!$B$17</f>
        <v>0</v>
      </c>
      <c r="C1027" s="61">
        <v>9</v>
      </c>
      <c r="D1027" s="5" t="s">
        <v>1796</v>
      </c>
      <c r="E1027" s="60" t="s">
        <v>1879</v>
      </c>
      <c r="F1027" s="5" t="s">
        <v>1798</v>
      </c>
      <c r="G1027" s="5" t="s">
        <v>1799</v>
      </c>
      <c r="H1027" s="5" t="s">
        <v>267</v>
      </c>
      <c r="I1027" s="5" t="s">
        <v>1801</v>
      </c>
      <c r="J1027" s="61">
        <v>14</v>
      </c>
      <c r="N1027" s="13"/>
      <c r="O1027" s="39">
        <f>MIN(Lääkkeet[[#This Row],[Velvoite 1.1.2025 (pakkauksia)]],Lääkkeet[[#This Row],[Suurimman alitusluvan mukainen velvoite 
1.1.-30.6.2025 (pakkauksia)]],Lääkkeet[[#This Row],[Alin saldo 
1.1.-30.6.2025 (pakkauksia)]])*Lääkkeet[[#This Row],[Kirjanpitoarvo / pakkaus 1.1.2025
(EUR  ALV 0 %)]]</f>
        <v>0</v>
      </c>
      <c r="P1027" s="15"/>
      <c r="Q1027" s="12"/>
      <c r="R1027" s="12"/>
      <c r="S1027" s="12"/>
      <c r="T1027" s="13"/>
      <c r="U1027" s="39">
        <f>MIN(Lääkkeet[[#This Row],[Velvoite 1.7.2025 (pakkauksia)]],Lääkkeet[[#This Row],[Suurimman alitusluvan mukainen velvoite
1.7.-31.12.2025 (pakkauksia)]],Lääkkeet[[#This Row],[Alin saldo 
1.7.-31.12.2025 (pakkauksia)]])*Lääkkeet[[#This Row],[Kirjanpitoarvo / pakkaus 1.7.2025
(EUR  ALV 0 %)]]</f>
        <v>0</v>
      </c>
      <c r="W1027" s="49" t="str" cm="1">
        <f t="array" ref="W1027">IFERROR(_xlfn.IFS(Lääkkeet[[#This Row],[Sitoutunut pääoma 
1.1.-30.6.2025 (EUR)]]&gt;0,"Täytetyt",Lääkkeet[[#This Row],[Sitoutunut pääoma 
1.7.-31.12.2025 (EUR)]]&gt;0,"Täytetyt"),"")</f>
        <v/>
      </c>
      <c r="X1027" s="49"/>
      <c r="Y1027" s="5">
        <f>Hakulomake!$B$29</f>
        <v>0</v>
      </c>
    </row>
    <row r="1028" spans="1:25" x14ac:dyDescent="0.25">
      <c r="A1028" s="6" t="s">
        <v>59</v>
      </c>
      <c r="B1028" s="5">
        <f>Hakulomake!$B$17</f>
        <v>0</v>
      </c>
      <c r="C1028" s="61">
        <v>9</v>
      </c>
      <c r="D1028" s="5" t="s">
        <v>1796</v>
      </c>
      <c r="E1028" s="60" t="s">
        <v>1880</v>
      </c>
      <c r="F1028" s="5" t="s">
        <v>1798</v>
      </c>
      <c r="G1028" s="5" t="s">
        <v>1799</v>
      </c>
      <c r="H1028" s="5" t="s">
        <v>267</v>
      </c>
      <c r="I1028" s="5" t="s">
        <v>1801</v>
      </c>
      <c r="J1028" s="61">
        <v>28</v>
      </c>
      <c r="N1028" s="13"/>
      <c r="O1028" s="39">
        <f>MIN(Lääkkeet[[#This Row],[Velvoite 1.1.2025 (pakkauksia)]],Lääkkeet[[#This Row],[Suurimman alitusluvan mukainen velvoite 
1.1.-30.6.2025 (pakkauksia)]],Lääkkeet[[#This Row],[Alin saldo 
1.1.-30.6.2025 (pakkauksia)]])*Lääkkeet[[#This Row],[Kirjanpitoarvo / pakkaus 1.1.2025
(EUR  ALV 0 %)]]</f>
        <v>0</v>
      </c>
      <c r="P1028" s="15"/>
      <c r="Q1028" s="12"/>
      <c r="R1028" s="12"/>
      <c r="S1028" s="12"/>
      <c r="T1028" s="13"/>
      <c r="U1028" s="39">
        <f>MIN(Lääkkeet[[#This Row],[Velvoite 1.7.2025 (pakkauksia)]],Lääkkeet[[#This Row],[Suurimman alitusluvan mukainen velvoite
1.7.-31.12.2025 (pakkauksia)]],Lääkkeet[[#This Row],[Alin saldo 
1.7.-31.12.2025 (pakkauksia)]])*Lääkkeet[[#This Row],[Kirjanpitoarvo / pakkaus 1.7.2025
(EUR  ALV 0 %)]]</f>
        <v>0</v>
      </c>
      <c r="W1028" s="49" t="str" cm="1">
        <f t="array" ref="W1028">IFERROR(_xlfn.IFS(Lääkkeet[[#This Row],[Sitoutunut pääoma 
1.1.-30.6.2025 (EUR)]]&gt;0,"Täytetyt",Lääkkeet[[#This Row],[Sitoutunut pääoma 
1.7.-31.12.2025 (EUR)]]&gt;0,"Täytetyt"),"")</f>
        <v/>
      </c>
      <c r="X1028" s="49"/>
      <c r="Y1028" s="5">
        <f>Hakulomake!$B$29</f>
        <v>0</v>
      </c>
    </row>
    <row r="1029" spans="1:25" x14ac:dyDescent="0.25">
      <c r="A1029" s="6" t="s">
        <v>59</v>
      </c>
      <c r="B1029" s="5">
        <f>Hakulomake!$B$17</f>
        <v>0</v>
      </c>
      <c r="C1029" s="61">
        <v>9</v>
      </c>
      <c r="D1029" s="5" t="s">
        <v>1790</v>
      </c>
      <c r="E1029" s="60" t="s">
        <v>1881</v>
      </c>
      <c r="F1029" s="5" t="s">
        <v>1792</v>
      </c>
      <c r="G1029" s="5" t="s">
        <v>1804</v>
      </c>
      <c r="H1029" s="5" t="s">
        <v>898</v>
      </c>
      <c r="I1029" s="5" t="s">
        <v>1801</v>
      </c>
      <c r="J1029" s="61">
        <v>100</v>
      </c>
      <c r="N1029" s="13"/>
      <c r="O1029" s="39">
        <f>MIN(Lääkkeet[[#This Row],[Velvoite 1.1.2025 (pakkauksia)]],Lääkkeet[[#This Row],[Suurimman alitusluvan mukainen velvoite 
1.1.-30.6.2025 (pakkauksia)]],Lääkkeet[[#This Row],[Alin saldo 
1.1.-30.6.2025 (pakkauksia)]])*Lääkkeet[[#This Row],[Kirjanpitoarvo / pakkaus 1.1.2025
(EUR  ALV 0 %)]]</f>
        <v>0</v>
      </c>
      <c r="P1029" s="15"/>
      <c r="Q1029" s="12"/>
      <c r="R1029" s="12"/>
      <c r="S1029" s="12"/>
      <c r="T1029" s="13"/>
      <c r="U1029" s="39">
        <f>MIN(Lääkkeet[[#This Row],[Velvoite 1.7.2025 (pakkauksia)]],Lääkkeet[[#This Row],[Suurimman alitusluvan mukainen velvoite
1.7.-31.12.2025 (pakkauksia)]],Lääkkeet[[#This Row],[Alin saldo 
1.7.-31.12.2025 (pakkauksia)]])*Lääkkeet[[#This Row],[Kirjanpitoarvo / pakkaus 1.7.2025
(EUR  ALV 0 %)]]</f>
        <v>0</v>
      </c>
      <c r="W1029" s="49" t="str" cm="1">
        <f t="array" ref="W1029">IFERROR(_xlfn.IFS(Lääkkeet[[#This Row],[Sitoutunut pääoma 
1.1.-30.6.2025 (EUR)]]&gt;0,"Täytetyt",Lääkkeet[[#This Row],[Sitoutunut pääoma 
1.7.-31.12.2025 (EUR)]]&gt;0,"Täytetyt"),"")</f>
        <v/>
      </c>
      <c r="X1029" s="49"/>
      <c r="Y1029" s="5">
        <f>Hakulomake!$B$29</f>
        <v>0</v>
      </c>
    </row>
    <row r="1030" spans="1:25" x14ac:dyDescent="0.25">
      <c r="A1030" s="6" t="s">
        <v>59</v>
      </c>
      <c r="B1030" s="5">
        <f>Hakulomake!$B$17</f>
        <v>0</v>
      </c>
      <c r="C1030" s="61">
        <v>9</v>
      </c>
      <c r="D1030" s="5" t="s">
        <v>1774</v>
      </c>
      <c r="E1030" s="60" t="s">
        <v>1882</v>
      </c>
      <c r="F1030" s="5" t="s">
        <v>1776</v>
      </c>
      <c r="G1030" s="5" t="s">
        <v>1819</v>
      </c>
      <c r="H1030" s="5" t="s">
        <v>898</v>
      </c>
      <c r="I1030" s="5" t="s">
        <v>1801</v>
      </c>
      <c r="J1030" s="61">
        <v>98</v>
      </c>
      <c r="N1030" s="13"/>
      <c r="O1030" s="39">
        <f>MIN(Lääkkeet[[#This Row],[Velvoite 1.1.2025 (pakkauksia)]],Lääkkeet[[#This Row],[Suurimman alitusluvan mukainen velvoite 
1.1.-30.6.2025 (pakkauksia)]],Lääkkeet[[#This Row],[Alin saldo 
1.1.-30.6.2025 (pakkauksia)]])*Lääkkeet[[#This Row],[Kirjanpitoarvo / pakkaus 1.1.2025
(EUR  ALV 0 %)]]</f>
        <v>0</v>
      </c>
      <c r="P1030" s="15"/>
      <c r="Q1030" s="12"/>
      <c r="R1030" s="12"/>
      <c r="S1030" s="12"/>
      <c r="T1030" s="13"/>
      <c r="U1030" s="39">
        <f>MIN(Lääkkeet[[#This Row],[Velvoite 1.7.2025 (pakkauksia)]],Lääkkeet[[#This Row],[Suurimman alitusluvan mukainen velvoite
1.7.-31.12.2025 (pakkauksia)]],Lääkkeet[[#This Row],[Alin saldo 
1.7.-31.12.2025 (pakkauksia)]])*Lääkkeet[[#This Row],[Kirjanpitoarvo / pakkaus 1.7.2025
(EUR  ALV 0 %)]]</f>
        <v>0</v>
      </c>
      <c r="W1030" s="49" t="str" cm="1">
        <f t="array" ref="W1030">IFERROR(_xlfn.IFS(Lääkkeet[[#This Row],[Sitoutunut pääoma 
1.1.-30.6.2025 (EUR)]]&gt;0,"Täytetyt",Lääkkeet[[#This Row],[Sitoutunut pääoma 
1.7.-31.12.2025 (EUR)]]&gt;0,"Täytetyt"),"")</f>
        <v/>
      </c>
      <c r="X1030" s="49"/>
      <c r="Y1030" s="5">
        <f>Hakulomake!$B$29</f>
        <v>0</v>
      </c>
    </row>
    <row r="1031" spans="1:25" x14ac:dyDescent="0.25">
      <c r="A1031" s="6" t="s">
        <v>59</v>
      </c>
      <c r="B1031" s="5">
        <f>Hakulomake!$B$17</f>
        <v>0</v>
      </c>
      <c r="C1031" s="61">
        <v>9</v>
      </c>
      <c r="D1031" s="5" t="s">
        <v>1796</v>
      </c>
      <c r="E1031" s="60" t="s">
        <v>1883</v>
      </c>
      <c r="F1031" s="5" t="s">
        <v>1798</v>
      </c>
      <c r="G1031" s="5" t="s">
        <v>1884</v>
      </c>
      <c r="H1031" s="5" t="s">
        <v>1800</v>
      </c>
      <c r="I1031" s="5" t="s">
        <v>1801</v>
      </c>
      <c r="J1031" s="61">
        <v>98</v>
      </c>
      <c r="N1031" s="13"/>
      <c r="O1031" s="39">
        <f>MIN(Lääkkeet[[#This Row],[Velvoite 1.1.2025 (pakkauksia)]],Lääkkeet[[#This Row],[Suurimman alitusluvan mukainen velvoite 
1.1.-30.6.2025 (pakkauksia)]],Lääkkeet[[#This Row],[Alin saldo 
1.1.-30.6.2025 (pakkauksia)]])*Lääkkeet[[#This Row],[Kirjanpitoarvo / pakkaus 1.1.2025
(EUR  ALV 0 %)]]</f>
        <v>0</v>
      </c>
      <c r="P1031" s="15"/>
      <c r="Q1031" s="12"/>
      <c r="R1031" s="12"/>
      <c r="S1031" s="12"/>
      <c r="T1031" s="13"/>
      <c r="U1031" s="39">
        <f>MIN(Lääkkeet[[#This Row],[Velvoite 1.7.2025 (pakkauksia)]],Lääkkeet[[#This Row],[Suurimman alitusluvan mukainen velvoite
1.7.-31.12.2025 (pakkauksia)]],Lääkkeet[[#This Row],[Alin saldo 
1.7.-31.12.2025 (pakkauksia)]])*Lääkkeet[[#This Row],[Kirjanpitoarvo / pakkaus 1.7.2025
(EUR  ALV 0 %)]]</f>
        <v>0</v>
      </c>
      <c r="W1031" s="49" t="str" cm="1">
        <f t="array" ref="W1031">IFERROR(_xlfn.IFS(Lääkkeet[[#This Row],[Sitoutunut pääoma 
1.1.-30.6.2025 (EUR)]]&gt;0,"Täytetyt",Lääkkeet[[#This Row],[Sitoutunut pääoma 
1.7.-31.12.2025 (EUR)]]&gt;0,"Täytetyt"),"")</f>
        <v/>
      </c>
      <c r="X1031" s="49"/>
      <c r="Y1031" s="5">
        <f>Hakulomake!$B$29</f>
        <v>0</v>
      </c>
    </row>
    <row r="1032" spans="1:25" x14ac:dyDescent="0.25">
      <c r="A1032" s="6" t="s">
        <v>59</v>
      </c>
      <c r="B1032" s="5">
        <f>Hakulomake!$B$17</f>
        <v>0</v>
      </c>
      <c r="C1032" s="61">
        <v>9</v>
      </c>
      <c r="D1032" s="5" t="s">
        <v>1796</v>
      </c>
      <c r="E1032" s="60" t="s">
        <v>1885</v>
      </c>
      <c r="F1032" s="5" t="s">
        <v>1798</v>
      </c>
      <c r="G1032" s="5" t="s">
        <v>1884</v>
      </c>
      <c r="H1032" s="5" t="s">
        <v>1800</v>
      </c>
      <c r="I1032" s="5" t="s">
        <v>1801</v>
      </c>
      <c r="J1032" s="61">
        <v>14</v>
      </c>
      <c r="N1032" s="13"/>
      <c r="O1032" s="39">
        <f>MIN(Lääkkeet[[#This Row],[Velvoite 1.1.2025 (pakkauksia)]],Lääkkeet[[#This Row],[Suurimman alitusluvan mukainen velvoite 
1.1.-30.6.2025 (pakkauksia)]],Lääkkeet[[#This Row],[Alin saldo 
1.1.-30.6.2025 (pakkauksia)]])*Lääkkeet[[#This Row],[Kirjanpitoarvo / pakkaus 1.1.2025
(EUR  ALV 0 %)]]</f>
        <v>0</v>
      </c>
      <c r="P1032" s="15"/>
      <c r="Q1032" s="12"/>
      <c r="R1032" s="12"/>
      <c r="S1032" s="12"/>
      <c r="T1032" s="13"/>
      <c r="U1032" s="39">
        <f>MIN(Lääkkeet[[#This Row],[Velvoite 1.7.2025 (pakkauksia)]],Lääkkeet[[#This Row],[Suurimman alitusluvan mukainen velvoite
1.7.-31.12.2025 (pakkauksia)]],Lääkkeet[[#This Row],[Alin saldo 
1.7.-31.12.2025 (pakkauksia)]])*Lääkkeet[[#This Row],[Kirjanpitoarvo / pakkaus 1.7.2025
(EUR  ALV 0 %)]]</f>
        <v>0</v>
      </c>
      <c r="W1032" s="49" t="str" cm="1">
        <f t="array" ref="W1032">IFERROR(_xlfn.IFS(Lääkkeet[[#This Row],[Sitoutunut pääoma 
1.1.-30.6.2025 (EUR)]]&gt;0,"Täytetyt",Lääkkeet[[#This Row],[Sitoutunut pääoma 
1.7.-31.12.2025 (EUR)]]&gt;0,"Täytetyt"),"")</f>
        <v/>
      </c>
      <c r="X1032" s="49"/>
      <c r="Y1032" s="5">
        <f>Hakulomake!$B$29</f>
        <v>0</v>
      </c>
    </row>
    <row r="1033" spans="1:25" x14ac:dyDescent="0.25">
      <c r="A1033" s="6" t="s">
        <v>59</v>
      </c>
      <c r="B1033" s="5">
        <f>Hakulomake!$B$17</f>
        <v>0</v>
      </c>
      <c r="C1033" s="61">
        <v>9</v>
      </c>
      <c r="D1033" s="5" t="s">
        <v>1823</v>
      </c>
      <c r="E1033" s="60" t="s">
        <v>1886</v>
      </c>
      <c r="F1033" s="5" t="s">
        <v>1825</v>
      </c>
      <c r="G1033" s="5" t="s">
        <v>1863</v>
      </c>
      <c r="H1033" s="5" t="s">
        <v>793</v>
      </c>
      <c r="I1033" s="5" t="s">
        <v>1778</v>
      </c>
      <c r="J1033" s="61">
        <v>14</v>
      </c>
      <c r="N1033" s="13"/>
      <c r="O1033" s="39">
        <f>MIN(Lääkkeet[[#This Row],[Velvoite 1.1.2025 (pakkauksia)]],Lääkkeet[[#This Row],[Suurimman alitusluvan mukainen velvoite 
1.1.-30.6.2025 (pakkauksia)]],Lääkkeet[[#This Row],[Alin saldo 
1.1.-30.6.2025 (pakkauksia)]])*Lääkkeet[[#This Row],[Kirjanpitoarvo / pakkaus 1.1.2025
(EUR  ALV 0 %)]]</f>
        <v>0</v>
      </c>
      <c r="P1033" s="15"/>
      <c r="Q1033" s="12"/>
      <c r="R1033" s="12"/>
      <c r="S1033" s="12"/>
      <c r="T1033" s="13"/>
      <c r="U1033" s="39">
        <f>MIN(Lääkkeet[[#This Row],[Velvoite 1.7.2025 (pakkauksia)]],Lääkkeet[[#This Row],[Suurimman alitusluvan mukainen velvoite
1.7.-31.12.2025 (pakkauksia)]],Lääkkeet[[#This Row],[Alin saldo 
1.7.-31.12.2025 (pakkauksia)]])*Lääkkeet[[#This Row],[Kirjanpitoarvo / pakkaus 1.7.2025
(EUR  ALV 0 %)]]</f>
        <v>0</v>
      </c>
      <c r="W1033" s="49" t="str" cm="1">
        <f t="array" ref="W1033">IFERROR(_xlfn.IFS(Lääkkeet[[#This Row],[Sitoutunut pääoma 
1.1.-30.6.2025 (EUR)]]&gt;0,"Täytetyt",Lääkkeet[[#This Row],[Sitoutunut pääoma 
1.7.-31.12.2025 (EUR)]]&gt;0,"Täytetyt"),"")</f>
        <v/>
      </c>
      <c r="X1033" s="49"/>
      <c r="Y1033" s="5">
        <f>Hakulomake!$B$29</f>
        <v>0</v>
      </c>
    </row>
    <row r="1034" spans="1:25" x14ac:dyDescent="0.25">
      <c r="A1034" s="6" t="s">
        <v>59</v>
      </c>
      <c r="B1034" s="5">
        <f>Hakulomake!$B$17</f>
        <v>0</v>
      </c>
      <c r="C1034" s="61">
        <v>9</v>
      </c>
      <c r="D1034" s="5" t="s">
        <v>1790</v>
      </c>
      <c r="E1034" s="60" t="s">
        <v>1887</v>
      </c>
      <c r="F1034" s="5" t="s">
        <v>1792</v>
      </c>
      <c r="G1034" s="5" t="s">
        <v>1888</v>
      </c>
      <c r="H1034" s="5" t="s">
        <v>836</v>
      </c>
      <c r="I1034" s="5" t="s">
        <v>1801</v>
      </c>
      <c r="J1034" s="61">
        <v>100</v>
      </c>
      <c r="N1034" s="13"/>
      <c r="O1034" s="39">
        <f>MIN(Lääkkeet[[#This Row],[Velvoite 1.1.2025 (pakkauksia)]],Lääkkeet[[#This Row],[Suurimman alitusluvan mukainen velvoite 
1.1.-30.6.2025 (pakkauksia)]],Lääkkeet[[#This Row],[Alin saldo 
1.1.-30.6.2025 (pakkauksia)]])*Lääkkeet[[#This Row],[Kirjanpitoarvo / pakkaus 1.1.2025
(EUR  ALV 0 %)]]</f>
        <v>0</v>
      </c>
      <c r="P1034" s="15"/>
      <c r="Q1034" s="12"/>
      <c r="R1034" s="12"/>
      <c r="S1034" s="12"/>
      <c r="T1034" s="13"/>
      <c r="U1034" s="39">
        <f>MIN(Lääkkeet[[#This Row],[Velvoite 1.7.2025 (pakkauksia)]],Lääkkeet[[#This Row],[Suurimman alitusluvan mukainen velvoite
1.7.-31.12.2025 (pakkauksia)]],Lääkkeet[[#This Row],[Alin saldo 
1.7.-31.12.2025 (pakkauksia)]])*Lääkkeet[[#This Row],[Kirjanpitoarvo / pakkaus 1.7.2025
(EUR  ALV 0 %)]]</f>
        <v>0</v>
      </c>
      <c r="W1034" s="49" t="str" cm="1">
        <f t="array" ref="W1034">IFERROR(_xlfn.IFS(Lääkkeet[[#This Row],[Sitoutunut pääoma 
1.1.-30.6.2025 (EUR)]]&gt;0,"Täytetyt",Lääkkeet[[#This Row],[Sitoutunut pääoma 
1.7.-31.12.2025 (EUR)]]&gt;0,"Täytetyt"),"")</f>
        <v/>
      </c>
      <c r="X1034" s="49"/>
      <c r="Y1034" s="5">
        <f>Hakulomake!$B$29</f>
        <v>0</v>
      </c>
    </row>
    <row r="1035" spans="1:25" x14ac:dyDescent="0.25">
      <c r="A1035" s="6" t="s">
        <v>59</v>
      </c>
      <c r="B1035" s="5">
        <f>Hakulomake!$B$17</f>
        <v>0</v>
      </c>
      <c r="C1035" s="61">
        <v>9</v>
      </c>
      <c r="D1035" s="5" t="s">
        <v>1774</v>
      </c>
      <c r="E1035" s="60" t="s">
        <v>1889</v>
      </c>
      <c r="F1035" s="5" t="s">
        <v>1776</v>
      </c>
      <c r="G1035" s="5" t="s">
        <v>1861</v>
      </c>
      <c r="H1035" s="5" t="s">
        <v>836</v>
      </c>
      <c r="I1035" s="5" t="s">
        <v>1778</v>
      </c>
      <c r="J1035" s="61">
        <v>56</v>
      </c>
      <c r="N1035" s="13"/>
      <c r="O1035" s="39">
        <f>MIN(Lääkkeet[[#This Row],[Velvoite 1.1.2025 (pakkauksia)]],Lääkkeet[[#This Row],[Suurimman alitusluvan mukainen velvoite 
1.1.-30.6.2025 (pakkauksia)]],Lääkkeet[[#This Row],[Alin saldo 
1.1.-30.6.2025 (pakkauksia)]])*Lääkkeet[[#This Row],[Kirjanpitoarvo / pakkaus 1.1.2025
(EUR  ALV 0 %)]]</f>
        <v>0</v>
      </c>
      <c r="P1035" s="15"/>
      <c r="Q1035" s="12"/>
      <c r="R1035" s="12"/>
      <c r="S1035" s="12"/>
      <c r="T1035" s="13"/>
      <c r="U1035" s="39">
        <f>MIN(Lääkkeet[[#This Row],[Velvoite 1.7.2025 (pakkauksia)]],Lääkkeet[[#This Row],[Suurimman alitusluvan mukainen velvoite
1.7.-31.12.2025 (pakkauksia)]],Lääkkeet[[#This Row],[Alin saldo 
1.7.-31.12.2025 (pakkauksia)]])*Lääkkeet[[#This Row],[Kirjanpitoarvo / pakkaus 1.7.2025
(EUR  ALV 0 %)]]</f>
        <v>0</v>
      </c>
      <c r="W1035" s="49" t="str" cm="1">
        <f t="array" ref="W1035">IFERROR(_xlfn.IFS(Lääkkeet[[#This Row],[Sitoutunut pääoma 
1.1.-30.6.2025 (EUR)]]&gt;0,"Täytetyt",Lääkkeet[[#This Row],[Sitoutunut pääoma 
1.7.-31.12.2025 (EUR)]]&gt;0,"Täytetyt"),"")</f>
        <v/>
      </c>
      <c r="X1035" s="49"/>
      <c r="Y1035" s="5">
        <f>Hakulomake!$B$29</f>
        <v>0</v>
      </c>
    </row>
    <row r="1036" spans="1:25" x14ac:dyDescent="0.25">
      <c r="A1036" s="6" t="s">
        <v>59</v>
      </c>
      <c r="B1036" s="5">
        <f>Hakulomake!$B$17</f>
        <v>0</v>
      </c>
      <c r="C1036" s="61">
        <v>9</v>
      </c>
      <c r="D1036" s="5" t="s">
        <v>1823</v>
      </c>
      <c r="E1036" s="60" t="s">
        <v>1890</v>
      </c>
      <c r="F1036" s="5" t="s">
        <v>1825</v>
      </c>
      <c r="G1036" s="5" t="s">
        <v>1826</v>
      </c>
      <c r="H1036" s="5" t="s">
        <v>836</v>
      </c>
      <c r="I1036" s="5" t="s">
        <v>1778</v>
      </c>
      <c r="J1036" s="61">
        <v>98</v>
      </c>
      <c r="N1036" s="13"/>
      <c r="O1036" s="39">
        <f>MIN(Lääkkeet[[#This Row],[Velvoite 1.1.2025 (pakkauksia)]],Lääkkeet[[#This Row],[Suurimman alitusluvan mukainen velvoite 
1.1.-30.6.2025 (pakkauksia)]],Lääkkeet[[#This Row],[Alin saldo 
1.1.-30.6.2025 (pakkauksia)]])*Lääkkeet[[#This Row],[Kirjanpitoarvo / pakkaus 1.1.2025
(EUR  ALV 0 %)]]</f>
        <v>0</v>
      </c>
      <c r="P1036" s="15"/>
      <c r="Q1036" s="12"/>
      <c r="R1036" s="12"/>
      <c r="S1036" s="12"/>
      <c r="T1036" s="13"/>
      <c r="U1036" s="39">
        <f>MIN(Lääkkeet[[#This Row],[Velvoite 1.7.2025 (pakkauksia)]],Lääkkeet[[#This Row],[Suurimman alitusluvan mukainen velvoite
1.7.-31.12.2025 (pakkauksia)]],Lääkkeet[[#This Row],[Alin saldo 
1.7.-31.12.2025 (pakkauksia)]])*Lääkkeet[[#This Row],[Kirjanpitoarvo / pakkaus 1.7.2025
(EUR  ALV 0 %)]]</f>
        <v>0</v>
      </c>
      <c r="W1036" s="49" t="str" cm="1">
        <f t="array" ref="W1036">IFERROR(_xlfn.IFS(Lääkkeet[[#This Row],[Sitoutunut pääoma 
1.1.-30.6.2025 (EUR)]]&gt;0,"Täytetyt",Lääkkeet[[#This Row],[Sitoutunut pääoma 
1.7.-31.12.2025 (EUR)]]&gt;0,"Täytetyt"),"")</f>
        <v/>
      </c>
      <c r="X1036" s="49"/>
      <c r="Y1036" s="5">
        <f>Hakulomake!$B$29</f>
        <v>0</v>
      </c>
    </row>
    <row r="1037" spans="1:25" x14ac:dyDescent="0.25">
      <c r="A1037" s="6" t="s">
        <v>59</v>
      </c>
      <c r="B1037" s="5">
        <f>Hakulomake!$B$17</f>
        <v>0</v>
      </c>
      <c r="C1037" s="61">
        <v>9</v>
      </c>
      <c r="D1037" s="5" t="s">
        <v>1774</v>
      </c>
      <c r="E1037" s="60" t="s">
        <v>1891</v>
      </c>
      <c r="F1037" s="5" t="s">
        <v>1776</v>
      </c>
      <c r="G1037" s="5" t="s">
        <v>1861</v>
      </c>
      <c r="H1037" s="5" t="s">
        <v>898</v>
      </c>
      <c r="I1037" s="5" t="s">
        <v>1778</v>
      </c>
      <c r="J1037" s="61">
        <v>28</v>
      </c>
      <c r="N1037" s="13"/>
      <c r="O1037" s="39">
        <f>MIN(Lääkkeet[[#This Row],[Velvoite 1.1.2025 (pakkauksia)]],Lääkkeet[[#This Row],[Suurimman alitusluvan mukainen velvoite 
1.1.-30.6.2025 (pakkauksia)]],Lääkkeet[[#This Row],[Alin saldo 
1.1.-30.6.2025 (pakkauksia)]])*Lääkkeet[[#This Row],[Kirjanpitoarvo / pakkaus 1.1.2025
(EUR  ALV 0 %)]]</f>
        <v>0</v>
      </c>
      <c r="P1037" s="15"/>
      <c r="Q1037" s="12"/>
      <c r="R1037" s="12"/>
      <c r="S1037" s="12"/>
      <c r="T1037" s="13"/>
      <c r="U1037" s="39">
        <f>MIN(Lääkkeet[[#This Row],[Velvoite 1.7.2025 (pakkauksia)]],Lääkkeet[[#This Row],[Suurimman alitusluvan mukainen velvoite
1.7.-31.12.2025 (pakkauksia)]],Lääkkeet[[#This Row],[Alin saldo 
1.7.-31.12.2025 (pakkauksia)]])*Lääkkeet[[#This Row],[Kirjanpitoarvo / pakkaus 1.7.2025
(EUR  ALV 0 %)]]</f>
        <v>0</v>
      </c>
      <c r="W1037" s="49" t="str" cm="1">
        <f t="array" ref="W1037">IFERROR(_xlfn.IFS(Lääkkeet[[#This Row],[Sitoutunut pääoma 
1.1.-30.6.2025 (EUR)]]&gt;0,"Täytetyt",Lääkkeet[[#This Row],[Sitoutunut pääoma 
1.7.-31.12.2025 (EUR)]]&gt;0,"Täytetyt"),"")</f>
        <v/>
      </c>
      <c r="X1037" s="49"/>
      <c r="Y1037" s="5">
        <f>Hakulomake!$B$29</f>
        <v>0</v>
      </c>
    </row>
    <row r="1038" spans="1:25" x14ac:dyDescent="0.25">
      <c r="A1038" s="6" t="s">
        <v>59</v>
      </c>
      <c r="B1038" s="5">
        <f>Hakulomake!$B$17</f>
        <v>0</v>
      </c>
      <c r="C1038" s="61">
        <v>9</v>
      </c>
      <c r="D1038" s="5" t="s">
        <v>1780</v>
      </c>
      <c r="E1038" s="60" t="s">
        <v>1892</v>
      </c>
      <c r="F1038" s="5" t="s">
        <v>1782</v>
      </c>
      <c r="G1038" s="5" t="s">
        <v>1893</v>
      </c>
      <c r="H1038" s="5" t="s">
        <v>898</v>
      </c>
      <c r="I1038" s="5" t="s">
        <v>400</v>
      </c>
      <c r="J1038" s="61" t="s">
        <v>898</v>
      </c>
      <c r="N1038" s="13"/>
      <c r="O1038" s="39">
        <f>MIN(Lääkkeet[[#This Row],[Velvoite 1.1.2025 (pakkauksia)]],Lääkkeet[[#This Row],[Suurimman alitusluvan mukainen velvoite 
1.1.-30.6.2025 (pakkauksia)]],Lääkkeet[[#This Row],[Alin saldo 
1.1.-30.6.2025 (pakkauksia)]])*Lääkkeet[[#This Row],[Kirjanpitoarvo / pakkaus 1.1.2025
(EUR  ALV 0 %)]]</f>
        <v>0</v>
      </c>
      <c r="P1038" s="15"/>
      <c r="Q1038" s="12"/>
      <c r="R1038" s="12"/>
      <c r="S1038" s="12"/>
      <c r="T1038" s="13"/>
      <c r="U1038" s="39">
        <f>MIN(Lääkkeet[[#This Row],[Velvoite 1.7.2025 (pakkauksia)]],Lääkkeet[[#This Row],[Suurimman alitusluvan mukainen velvoite
1.7.-31.12.2025 (pakkauksia)]],Lääkkeet[[#This Row],[Alin saldo 
1.7.-31.12.2025 (pakkauksia)]])*Lääkkeet[[#This Row],[Kirjanpitoarvo / pakkaus 1.7.2025
(EUR  ALV 0 %)]]</f>
        <v>0</v>
      </c>
      <c r="W1038" s="49" t="str" cm="1">
        <f t="array" ref="W1038">IFERROR(_xlfn.IFS(Lääkkeet[[#This Row],[Sitoutunut pääoma 
1.1.-30.6.2025 (EUR)]]&gt;0,"Täytetyt",Lääkkeet[[#This Row],[Sitoutunut pääoma 
1.7.-31.12.2025 (EUR)]]&gt;0,"Täytetyt"),"")</f>
        <v/>
      </c>
      <c r="X1038" s="49"/>
      <c r="Y1038" s="5">
        <f>Hakulomake!$B$29</f>
        <v>0</v>
      </c>
    </row>
    <row r="1039" spans="1:25" x14ac:dyDescent="0.25">
      <c r="A1039" s="6" t="s">
        <v>59</v>
      </c>
      <c r="B1039" s="5">
        <f>Hakulomake!$B$17</f>
        <v>0</v>
      </c>
      <c r="C1039" s="61">
        <v>9</v>
      </c>
      <c r="D1039" s="5" t="s">
        <v>1790</v>
      </c>
      <c r="E1039" s="60" t="s">
        <v>1894</v>
      </c>
      <c r="F1039" s="5" t="s">
        <v>1792</v>
      </c>
      <c r="G1039" s="5" t="s">
        <v>1804</v>
      </c>
      <c r="H1039" s="5" t="s">
        <v>793</v>
      </c>
      <c r="I1039" s="5" t="s">
        <v>1801</v>
      </c>
      <c r="J1039" s="61">
        <v>100</v>
      </c>
      <c r="N1039" s="13"/>
      <c r="O1039" s="39">
        <f>MIN(Lääkkeet[[#This Row],[Velvoite 1.1.2025 (pakkauksia)]],Lääkkeet[[#This Row],[Suurimman alitusluvan mukainen velvoite 
1.1.-30.6.2025 (pakkauksia)]],Lääkkeet[[#This Row],[Alin saldo 
1.1.-30.6.2025 (pakkauksia)]])*Lääkkeet[[#This Row],[Kirjanpitoarvo / pakkaus 1.1.2025
(EUR  ALV 0 %)]]</f>
        <v>0</v>
      </c>
      <c r="P1039" s="15"/>
      <c r="Q1039" s="12"/>
      <c r="R1039" s="12"/>
      <c r="S1039" s="12"/>
      <c r="T1039" s="13"/>
      <c r="U1039" s="39">
        <f>MIN(Lääkkeet[[#This Row],[Velvoite 1.7.2025 (pakkauksia)]],Lääkkeet[[#This Row],[Suurimman alitusluvan mukainen velvoite
1.7.-31.12.2025 (pakkauksia)]],Lääkkeet[[#This Row],[Alin saldo 
1.7.-31.12.2025 (pakkauksia)]])*Lääkkeet[[#This Row],[Kirjanpitoarvo / pakkaus 1.7.2025
(EUR  ALV 0 %)]]</f>
        <v>0</v>
      </c>
      <c r="W1039" s="49" t="str" cm="1">
        <f t="array" ref="W1039">IFERROR(_xlfn.IFS(Lääkkeet[[#This Row],[Sitoutunut pääoma 
1.1.-30.6.2025 (EUR)]]&gt;0,"Täytetyt",Lääkkeet[[#This Row],[Sitoutunut pääoma 
1.7.-31.12.2025 (EUR)]]&gt;0,"Täytetyt"),"")</f>
        <v/>
      </c>
      <c r="X1039" s="49"/>
      <c r="Y1039" s="5">
        <f>Hakulomake!$B$29</f>
        <v>0</v>
      </c>
    </row>
    <row r="1040" spans="1:25" x14ac:dyDescent="0.25">
      <c r="A1040" s="6" t="s">
        <v>59</v>
      </c>
      <c r="B1040" s="5">
        <f>Hakulomake!$B$17</f>
        <v>0</v>
      </c>
      <c r="C1040" s="61">
        <v>9</v>
      </c>
      <c r="D1040" s="5" t="s">
        <v>1790</v>
      </c>
      <c r="E1040" s="60" t="s">
        <v>1895</v>
      </c>
      <c r="F1040" s="5" t="s">
        <v>1792</v>
      </c>
      <c r="G1040" s="5" t="s">
        <v>1804</v>
      </c>
      <c r="H1040" s="5" t="s">
        <v>836</v>
      </c>
      <c r="I1040" s="5" t="s">
        <v>1801</v>
      </c>
      <c r="J1040" s="61">
        <v>56</v>
      </c>
      <c r="N1040" s="13"/>
      <c r="O1040" s="39">
        <f>MIN(Lääkkeet[[#This Row],[Velvoite 1.1.2025 (pakkauksia)]],Lääkkeet[[#This Row],[Suurimman alitusluvan mukainen velvoite 
1.1.-30.6.2025 (pakkauksia)]],Lääkkeet[[#This Row],[Alin saldo 
1.1.-30.6.2025 (pakkauksia)]])*Lääkkeet[[#This Row],[Kirjanpitoarvo / pakkaus 1.1.2025
(EUR  ALV 0 %)]]</f>
        <v>0</v>
      </c>
      <c r="P1040" s="15"/>
      <c r="Q1040" s="12"/>
      <c r="R1040" s="12"/>
      <c r="S1040" s="12"/>
      <c r="T1040" s="13"/>
      <c r="U1040" s="39">
        <f>MIN(Lääkkeet[[#This Row],[Velvoite 1.7.2025 (pakkauksia)]],Lääkkeet[[#This Row],[Suurimman alitusluvan mukainen velvoite
1.7.-31.12.2025 (pakkauksia)]],Lääkkeet[[#This Row],[Alin saldo 
1.7.-31.12.2025 (pakkauksia)]])*Lääkkeet[[#This Row],[Kirjanpitoarvo / pakkaus 1.7.2025
(EUR  ALV 0 %)]]</f>
        <v>0</v>
      </c>
      <c r="W1040" s="49" t="str" cm="1">
        <f t="array" ref="W1040">IFERROR(_xlfn.IFS(Lääkkeet[[#This Row],[Sitoutunut pääoma 
1.1.-30.6.2025 (EUR)]]&gt;0,"Täytetyt",Lääkkeet[[#This Row],[Sitoutunut pääoma 
1.7.-31.12.2025 (EUR)]]&gt;0,"Täytetyt"),"")</f>
        <v/>
      </c>
      <c r="X1040" s="49"/>
      <c r="Y1040" s="5">
        <f>Hakulomake!$B$29</f>
        <v>0</v>
      </c>
    </row>
    <row r="1041" spans="1:25" x14ac:dyDescent="0.25">
      <c r="A1041" s="6" t="s">
        <v>59</v>
      </c>
      <c r="B1041" s="5">
        <f>Hakulomake!$B$17</f>
        <v>0</v>
      </c>
      <c r="C1041" s="61">
        <v>9</v>
      </c>
      <c r="D1041" s="5" t="s">
        <v>1790</v>
      </c>
      <c r="E1041" s="60" t="s">
        <v>1896</v>
      </c>
      <c r="F1041" s="5" t="s">
        <v>1792</v>
      </c>
      <c r="G1041" s="5" t="s">
        <v>1806</v>
      </c>
      <c r="H1041" s="5" t="s">
        <v>836</v>
      </c>
      <c r="I1041" s="5" t="s">
        <v>1801</v>
      </c>
      <c r="J1041" s="61">
        <v>28</v>
      </c>
      <c r="N1041" s="13"/>
      <c r="O1041" s="39">
        <f>MIN(Lääkkeet[[#This Row],[Velvoite 1.1.2025 (pakkauksia)]],Lääkkeet[[#This Row],[Suurimman alitusluvan mukainen velvoite 
1.1.-30.6.2025 (pakkauksia)]],Lääkkeet[[#This Row],[Alin saldo 
1.1.-30.6.2025 (pakkauksia)]])*Lääkkeet[[#This Row],[Kirjanpitoarvo / pakkaus 1.1.2025
(EUR  ALV 0 %)]]</f>
        <v>0</v>
      </c>
      <c r="P1041" s="15"/>
      <c r="Q1041" s="12"/>
      <c r="R1041" s="12"/>
      <c r="S1041" s="12"/>
      <c r="T1041" s="13"/>
      <c r="U1041" s="39">
        <f>MIN(Lääkkeet[[#This Row],[Velvoite 1.7.2025 (pakkauksia)]],Lääkkeet[[#This Row],[Suurimman alitusluvan mukainen velvoite
1.7.-31.12.2025 (pakkauksia)]],Lääkkeet[[#This Row],[Alin saldo 
1.7.-31.12.2025 (pakkauksia)]])*Lääkkeet[[#This Row],[Kirjanpitoarvo / pakkaus 1.7.2025
(EUR  ALV 0 %)]]</f>
        <v>0</v>
      </c>
      <c r="W1041" s="49" t="str" cm="1">
        <f t="array" ref="W1041">IFERROR(_xlfn.IFS(Lääkkeet[[#This Row],[Sitoutunut pääoma 
1.1.-30.6.2025 (EUR)]]&gt;0,"Täytetyt",Lääkkeet[[#This Row],[Sitoutunut pääoma 
1.7.-31.12.2025 (EUR)]]&gt;0,"Täytetyt"),"")</f>
        <v/>
      </c>
      <c r="X1041" s="49"/>
      <c r="Y1041" s="5">
        <f>Hakulomake!$B$29</f>
        <v>0</v>
      </c>
    </row>
    <row r="1042" spans="1:25" x14ac:dyDescent="0.25">
      <c r="A1042" s="6" t="s">
        <v>59</v>
      </c>
      <c r="B1042" s="5">
        <f>Hakulomake!$B$17</f>
        <v>0</v>
      </c>
      <c r="C1042" s="61">
        <v>9</v>
      </c>
      <c r="D1042" s="5" t="s">
        <v>1774</v>
      </c>
      <c r="E1042" s="60" t="s">
        <v>1897</v>
      </c>
      <c r="F1042" s="5" t="s">
        <v>1776</v>
      </c>
      <c r="G1042" s="5" t="s">
        <v>1861</v>
      </c>
      <c r="H1042" s="5" t="s">
        <v>898</v>
      </c>
      <c r="I1042" s="5" t="s">
        <v>1778</v>
      </c>
      <c r="J1042" s="61">
        <v>56</v>
      </c>
      <c r="N1042" s="13"/>
      <c r="O1042" s="39">
        <f>MIN(Lääkkeet[[#This Row],[Velvoite 1.1.2025 (pakkauksia)]],Lääkkeet[[#This Row],[Suurimman alitusluvan mukainen velvoite 
1.1.-30.6.2025 (pakkauksia)]],Lääkkeet[[#This Row],[Alin saldo 
1.1.-30.6.2025 (pakkauksia)]])*Lääkkeet[[#This Row],[Kirjanpitoarvo / pakkaus 1.1.2025
(EUR  ALV 0 %)]]</f>
        <v>0</v>
      </c>
      <c r="P1042" s="15"/>
      <c r="Q1042" s="12"/>
      <c r="R1042" s="12"/>
      <c r="S1042" s="12"/>
      <c r="T1042" s="13"/>
      <c r="U1042" s="39">
        <f>MIN(Lääkkeet[[#This Row],[Velvoite 1.7.2025 (pakkauksia)]],Lääkkeet[[#This Row],[Suurimman alitusluvan mukainen velvoite
1.7.-31.12.2025 (pakkauksia)]],Lääkkeet[[#This Row],[Alin saldo 
1.7.-31.12.2025 (pakkauksia)]])*Lääkkeet[[#This Row],[Kirjanpitoarvo / pakkaus 1.7.2025
(EUR  ALV 0 %)]]</f>
        <v>0</v>
      </c>
      <c r="W1042" s="49" t="str" cm="1">
        <f t="array" ref="W1042">IFERROR(_xlfn.IFS(Lääkkeet[[#This Row],[Sitoutunut pääoma 
1.1.-30.6.2025 (EUR)]]&gt;0,"Täytetyt",Lääkkeet[[#This Row],[Sitoutunut pääoma 
1.7.-31.12.2025 (EUR)]]&gt;0,"Täytetyt"),"")</f>
        <v/>
      </c>
      <c r="X1042" s="49"/>
      <c r="Y1042" s="5">
        <f>Hakulomake!$B$29</f>
        <v>0</v>
      </c>
    </row>
    <row r="1043" spans="1:25" x14ac:dyDescent="0.25">
      <c r="A1043" s="6" t="s">
        <v>59</v>
      </c>
      <c r="B1043" s="5">
        <f>Hakulomake!$B$17</f>
        <v>0</v>
      </c>
      <c r="C1043" s="61">
        <v>9</v>
      </c>
      <c r="D1043" s="5" t="s">
        <v>1774</v>
      </c>
      <c r="E1043" s="60" t="s">
        <v>1898</v>
      </c>
      <c r="F1043" s="5" t="s">
        <v>1776</v>
      </c>
      <c r="G1043" s="5" t="s">
        <v>1815</v>
      </c>
      <c r="H1043" s="5" t="s">
        <v>836</v>
      </c>
      <c r="I1043" s="5" t="s">
        <v>1778</v>
      </c>
      <c r="J1043" s="61">
        <v>56</v>
      </c>
      <c r="N1043" s="13"/>
      <c r="O1043" s="39">
        <f>MIN(Lääkkeet[[#This Row],[Velvoite 1.1.2025 (pakkauksia)]],Lääkkeet[[#This Row],[Suurimman alitusluvan mukainen velvoite 
1.1.-30.6.2025 (pakkauksia)]],Lääkkeet[[#This Row],[Alin saldo 
1.1.-30.6.2025 (pakkauksia)]])*Lääkkeet[[#This Row],[Kirjanpitoarvo / pakkaus 1.1.2025
(EUR  ALV 0 %)]]</f>
        <v>0</v>
      </c>
      <c r="P1043" s="15"/>
      <c r="Q1043" s="12"/>
      <c r="R1043" s="12"/>
      <c r="S1043" s="12"/>
      <c r="T1043" s="13"/>
      <c r="U1043" s="39">
        <f>MIN(Lääkkeet[[#This Row],[Velvoite 1.7.2025 (pakkauksia)]],Lääkkeet[[#This Row],[Suurimman alitusluvan mukainen velvoite
1.7.-31.12.2025 (pakkauksia)]],Lääkkeet[[#This Row],[Alin saldo 
1.7.-31.12.2025 (pakkauksia)]])*Lääkkeet[[#This Row],[Kirjanpitoarvo / pakkaus 1.7.2025
(EUR  ALV 0 %)]]</f>
        <v>0</v>
      </c>
      <c r="W1043" s="49" t="str" cm="1">
        <f t="array" ref="W1043">IFERROR(_xlfn.IFS(Lääkkeet[[#This Row],[Sitoutunut pääoma 
1.1.-30.6.2025 (EUR)]]&gt;0,"Täytetyt",Lääkkeet[[#This Row],[Sitoutunut pääoma 
1.7.-31.12.2025 (EUR)]]&gt;0,"Täytetyt"),"")</f>
        <v/>
      </c>
      <c r="X1043" s="49"/>
      <c r="Y1043" s="5">
        <f>Hakulomake!$B$29</f>
        <v>0</v>
      </c>
    </row>
    <row r="1044" spans="1:25" x14ac:dyDescent="0.25">
      <c r="A1044" s="6" t="s">
        <v>59</v>
      </c>
      <c r="B1044" s="5">
        <f>Hakulomake!$B$17</f>
        <v>0</v>
      </c>
      <c r="C1044" s="61">
        <v>9</v>
      </c>
      <c r="D1044" s="5" t="s">
        <v>1823</v>
      </c>
      <c r="E1044" s="60" t="s">
        <v>1899</v>
      </c>
      <c r="F1044" s="5" t="s">
        <v>1825</v>
      </c>
      <c r="G1044" s="5" t="s">
        <v>1826</v>
      </c>
      <c r="H1044" s="5" t="s">
        <v>836</v>
      </c>
      <c r="I1044" s="5" t="s">
        <v>1778</v>
      </c>
      <c r="J1044" s="61">
        <v>14</v>
      </c>
      <c r="N1044" s="13"/>
      <c r="O1044" s="39">
        <f>MIN(Lääkkeet[[#This Row],[Velvoite 1.1.2025 (pakkauksia)]],Lääkkeet[[#This Row],[Suurimman alitusluvan mukainen velvoite 
1.1.-30.6.2025 (pakkauksia)]],Lääkkeet[[#This Row],[Alin saldo 
1.1.-30.6.2025 (pakkauksia)]])*Lääkkeet[[#This Row],[Kirjanpitoarvo / pakkaus 1.1.2025
(EUR  ALV 0 %)]]</f>
        <v>0</v>
      </c>
      <c r="P1044" s="15"/>
      <c r="Q1044" s="12"/>
      <c r="R1044" s="12"/>
      <c r="S1044" s="12"/>
      <c r="T1044" s="13"/>
      <c r="U1044" s="39">
        <f>MIN(Lääkkeet[[#This Row],[Velvoite 1.7.2025 (pakkauksia)]],Lääkkeet[[#This Row],[Suurimman alitusluvan mukainen velvoite
1.7.-31.12.2025 (pakkauksia)]],Lääkkeet[[#This Row],[Alin saldo 
1.7.-31.12.2025 (pakkauksia)]])*Lääkkeet[[#This Row],[Kirjanpitoarvo / pakkaus 1.7.2025
(EUR  ALV 0 %)]]</f>
        <v>0</v>
      </c>
      <c r="W1044" s="49" t="str" cm="1">
        <f t="array" ref="W1044">IFERROR(_xlfn.IFS(Lääkkeet[[#This Row],[Sitoutunut pääoma 
1.1.-30.6.2025 (EUR)]]&gt;0,"Täytetyt",Lääkkeet[[#This Row],[Sitoutunut pääoma 
1.7.-31.12.2025 (EUR)]]&gt;0,"Täytetyt"),"")</f>
        <v/>
      </c>
      <c r="X1044" s="49"/>
      <c r="Y1044" s="5">
        <f>Hakulomake!$B$29</f>
        <v>0</v>
      </c>
    </row>
    <row r="1045" spans="1:25" x14ac:dyDescent="0.25">
      <c r="A1045" s="6" t="s">
        <v>59</v>
      </c>
      <c r="B1045" s="5">
        <f>Hakulomake!$B$17</f>
        <v>0</v>
      </c>
      <c r="C1045" s="61">
        <v>9</v>
      </c>
      <c r="D1045" s="5" t="s">
        <v>1790</v>
      </c>
      <c r="E1045" s="60" t="s">
        <v>1900</v>
      </c>
      <c r="F1045" s="5" t="s">
        <v>1792</v>
      </c>
      <c r="G1045" s="5" t="s">
        <v>1793</v>
      </c>
      <c r="H1045" s="5" t="s">
        <v>836</v>
      </c>
      <c r="I1045" s="5" t="s">
        <v>1778</v>
      </c>
      <c r="J1045" s="61" t="s">
        <v>1795</v>
      </c>
      <c r="N1045" s="13"/>
      <c r="O1045" s="39">
        <f>MIN(Lääkkeet[[#This Row],[Velvoite 1.1.2025 (pakkauksia)]],Lääkkeet[[#This Row],[Suurimman alitusluvan mukainen velvoite 
1.1.-30.6.2025 (pakkauksia)]],Lääkkeet[[#This Row],[Alin saldo 
1.1.-30.6.2025 (pakkauksia)]])*Lääkkeet[[#This Row],[Kirjanpitoarvo / pakkaus 1.1.2025
(EUR  ALV 0 %)]]</f>
        <v>0</v>
      </c>
      <c r="P1045" s="15"/>
      <c r="Q1045" s="12"/>
      <c r="R1045" s="12"/>
      <c r="S1045" s="12"/>
      <c r="T1045" s="13"/>
      <c r="U1045" s="39">
        <f>MIN(Lääkkeet[[#This Row],[Velvoite 1.7.2025 (pakkauksia)]],Lääkkeet[[#This Row],[Suurimman alitusluvan mukainen velvoite
1.7.-31.12.2025 (pakkauksia)]],Lääkkeet[[#This Row],[Alin saldo 
1.7.-31.12.2025 (pakkauksia)]])*Lääkkeet[[#This Row],[Kirjanpitoarvo / pakkaus 1.7.2025
(EUR  ALV 0 %)]]</f>
        <v>0</v>
      </c>
      <c r="W1045" s="49" t="str" cm="1">
        <f t="array" ref="W1045">IFERROR(_xlfn.IFS(Lääkkeet[[#This Row],[Sitoutunut pääoma 
1.1.-30.6.2025 (EUR)]]&gt;0,"Täytetyt",Lääkkeet[[#This Row],[Sitoutunut pääoma 
1.7.-31.12.2025 (EUR)]]&gt;0,"Täytetyt"),"")</f>
        <v/>
      </c>
      <c r="X1045" s="49"/>
      <c r="Y1045" s="5">
        <f>Hakulomake!$B$29</f>
        <v>0</v>
      </c>
    </row>
    <row r="1046" spans="1:25" x14ac:dyDescent="0.25">
      <c r="A1046" s="6" t="s">
        <v>59</v>
      </c>
      <c r="B1046" s="5">
        <f>Hakulomake!$B$17</f>
        <v>0</v>
      </c>
      <c r="C1046" s="61">
        <v>9</v>
      </c>
      <c r="D1046" s="5" t="s">
        <v>1774</v>
      </c>
      <c r="E1046" s="60" t="s">
        <v>1901</v>
      </c>
      <c r="F1046" s="5" t="s">
        <v>1776</v>
      </c>
      <c r="G1046" s="5" t="s">
        <v>1815</v>
      </c>
      <c r="H1046" s="5" t="s">
        <v>836</v>
      </c>
      <c r="I1046" s="5" t="s">
        <v>1778</v>
      </c>
      <c r="J1046" s="61">
        <v>100</v>
      </c>
      <c r="N1046" s="13"/>
      <c r="O1046" s="39">
        <f>MIN(Lääkkeet[[#This Row],[Velvoite 1.1.2025 (pakkauksia)]],Lääkkeet[[#This Row],[Suurimman alitusluvan mukainen velvoite 
1.1.-30.6.2025 (pakkauksia)]],Lääkkeet[[#This Row],[Alin saldo 
1.1.-30.6.2025 (pakkauksia)]])*Lääkkeet[[#This Row],[Kirjanpitoarvo / pakkaus 1.1.2025
(EUR  ALV 0 %)]]</f>
        <v>0</v>
      </c>
      <c r="P1046" s="15"/>
      <c r="Q1046" s="12"/>
      <c r="R1046" s="12"/>
      <c r="S1046" s="12"/>
      <c r="T1046" s="13"/>
      <c r="U1046" s="39">
        <f>MIN(Lääkkeet[[#This Row],[Velvoite 1.7.2025 (pakkauksia)]],Lääkkeet[[#This Row],[Suurimman alitusluvan mukainen velvoite
1.7.-31.12.2025 (pakkauksia)]],Lääkkeet[[#This Row],[Alin saldo 
1.7.-31.12.2025 (pakkauksia)]])*Lääkkeet[[#This Row],[Kirjanpitoarvo / pakkaus 1.7.2025
(EUR  ALV 0 %)]]</f>
        <v>0</v>
      </c>
      <c r="W1046" s="49" t="str" cm="1">
        <f t="array" ref="W1046">IFERROR(_xlfn.IFS(Lääkkeet[[#This Row],[Sitoutunut pääoma 
1.1.-30.6.2025 (EUR)]]&gt;0,"Täytetyt",Lääkkeet[[#This Row],[Sitoutunut pääoma 
1.7.-31.12.2025 (EUR)]]&gt;0,"Täytetyt"),"")</f>
        <v/>
      </c>
      <c r="X1046" s="49"/>
      <c r="Y1046" s="5">
        <f>Hakulomake!$B$29</f>
        <v>0</v>
      </c>
    </row>
    <row r="1047" spans="1:25" x14ac:dyDescent="0.25">
      <c r="A1047" s="6" t="s">
        <v>59</v>
      </c>
      <c r="B1047" s="5">
        <f>Hakulomake!$B$17</f>
        <v>0</v>
      </c>
      <c r="C1047" s="61">
        <v>9</v>
      </c>
      <c r="D1047" s="5" t="s">
        <v>1774</v>
      </c>
      <c r="E1047" s="60" t="s">
        <v>1902</v>
      </c>
      <c r="F1047" s="5" t="s">
        <v>1776</v>
      </c>
      <c r="G1047" s="5" t="s">
        <v>1813</v>
      </c>
      <c r="H1047" s="5" t="s">
        <v>836</v>
      </c>
      <c r="I1047" s="5" t="s">
        <v>1801</v>
      </c>
      <c r="J1047" s="61">
        <v>14</v>
      </c>
      <c r="N1047" s="13"/>
      <c r="O1047" s="39">
        <f>MIN(Lääkkeet[[#This Row],[Velvoite 1.1.2025 (pakkauksia)]],Lääkkeet[[#This Row],[Suurimman alitusluvan mukainen velvoite 
1.1.-30.6.2025 (pakkauksia)]],Lääkkeet[[#This Row],[Alin saldo 
1.1.-30.6.2025 (pakkauksia)]])*Lääkkeet[[#This Row],[Kirjanpitoarvo / pakkaus 1.1.2025
(EUR  ALV 0 %)]]</f>
        <v>0</v>
      </c>
      <c r="P1047" s="15"/>
      <c r="Q1047" s="12"/>
      <c r="R1047" s="12"/>
      <c r="S1047" s="12"/>
      <c r="T1047" s="13"/>
      <c r="U1047" s="39">
        <f>MIN(Lääkkeet[[#This Row],[Velvoite 1.7.2025 (pakkauksia)]],Lääkkeet[[#This Row],[Suurimman alitusluvan mukainen velvoite
1.7.-31.12.2025 (pakkauksia)]],Lääkkeet[[#This Row],[Alin saldo 
1.7.-31.12.2025 (pakkauksia)]])*Lääkkeet[[#This Row],[Kirjanpitoarvo / pakkaus 1.7.2025
(EUR  ALV 0 %)]]</f>
        <v>0</v>
      </c>
      <c r="W1047" s="49" t="str" cm="1">
        <f t="array" ref="W1047">IFERROR(_xlfn.IFS(Lääkkeet[[#This Row],[Sitoutunut pääoma 
1.1.-30.6.2025 (EUR)]]&gt;0,"Täytetyt",Lääkkeet[[#This Row],[Sitoutunut pääoma 
1.7.-31.12.2025 (EUR)]]&gt;0,"Täytetyt"),"")</f>
        <v/>
      </c>
      <c r="X1047" s="49"/>
      <c r="Y1047" s="5">
        <f>Hakulomake!$B$29</f>
        <v>0</v>
      </c>
    </row>
    <row r="1048" spans="1:25" x14ac:dyDescent="0.25">
      <c r="A1048" s="6" t="s">
        <v>59</v>
      </c>
      <c r="B1048" s="5">
        <f>Hakulomake!$B$17</f>
        <v>0</v>
      </c>
      <c r="C1048" s="61">
        <v>9</v>
      </c>
      <c r="D1048" s="5" t="s">
        <v>1823</v>
      </c>
      <c r="E1048" s="60" t="s">
        <v>1903</v>
      </c>
      <c r="F1048" s="5" t="s">
        <v>1825</v>
      </c>
      <c r="G1048" s="5" t="s">
        <v>1863</v>
      </c>
      <c r="H1048" s="5" t="s">
        <v>793</v>
      </c>
      <c r="I1048" s="5" t="s">
        <v>1778</v>
      </c>
      <c r="J1048" s="61">
        <v>98</v>
      </c>
      <c r="N1048" s="13"/>
      <c r="O1048" s="39">
        <f>MIN(Lääkkeet[[#This Row],[Velvoite 1.1.2025 (pakkauksia)]],Lääkkeet[[#This Row],[Suurimman alitusluvan mukainen velvoite 
1.1.-30.6.2025 (pakkauksia)]],Lääkkeet[[#This Row],[Alin saldo 
1.1.-30.6.2025 (pakkauksia)]])*Lääkkeet[[#This Row],[Kirjanpitoarvo / pakkaus 1.1.2025
(EUR  ALV 0 %)]]</f>
        <v>0</v>
      </c>
      <c r="P1048" s="15"/>
      <c r="Q1048" s="12"/>
      <c r="R1048" s="12"/>
      <c r="S1048" s="12"/>
      <c r="T1048" s="13"/>
      <c r="U1048" s="39">
        <f>MIN(Lääkkeet[[#This Row],[Velvoite 1.7.2025 (pakkauksia)]],Lääkkeet[[#This Row],[Suurimman alitusluvan mukainen velvoite
1.7.-31.12.2025 (pakkauksia)]],Lääkkeet[[#This Row],[Alin saldo 
1.7.-31.12.2025 (pakkauksia)]])*Lääkkeet[[#This Row],[Kirjanpitoarvo / pakkaus 1.7.2025
(EUR  ALV 0 %)]]</f>
        <v>0</v>
      </c>
      <c r="W1048" s="49" t="str" cm="1">
        <f t="array" ref="W1048">IFERROR(_xlfn.IFS(Lääkkeet[[#This Row],[Sitoutunut pääoma 
1.1.-30.6.2025 (EUR)]]&gt;0,"Täytetyt",Lääkkeet[[#This Row],[Sitoutunut pääoma 
1.7.-31.12.2025 (EUR)]]&gt;0,"Täytetyt"),"")</f>
        <v/>
      </c>
      <c r="X1048" s="49"/>
      <c r="Y1048" s="5">
        <f>Hakulomake!$B$29</f>
        <v>0</v>
      </c>
    </row>
    <row r="1049" spans="1:25" x14ac:dyDescent="0.25">
      <c r="A1049" s="6" t="s">
        <v>59</v>
      </c>
      <c r="B1049" s="5">
        <f>Hakulomake!$B$17</f>
        <v>0</v>
      </c>
      <c r="C1049" s="61">
        <v>9</v>
      </c>
      <c r="D1049" s="5" t="s">
        <v>1774</v>
      </c>
      <c r="E1049" s="60" t="s">
        <v>1904</v>
      </c>
      <c r="F1049" s="5" t="s">
        <v>1776</v>
      </c>
      <c r="G1049" s="5" t="s">
        <v>1861</v>
      </c>
      <c r="H1049" s="5" t="s">
        <v>836</v>
      </c>
      <c r="I1049" s="5" t="s">
        <v>1778</v>
      </c>
      <c r="J1049" s="61">
        <v>28</v>
      </c>
      <c r="N1049" s="13"/>
      <c r="O1049" s="39">
        <f>MIN(Lääkkeet[[#This Row],[Velvoite 1.1.2025 (pakkauksia)]],Lääkkeet[[#This Row],[Suurimman alitusluvan mukainen velvoite 
1.1.-30.6.2025 (pakkauksia)]],Lääkkeet[[#This Row],[Alin saldo 
1.1.-30.6.2025 (pakkauksia)]])*Lääkkeet[[#This Row],[Kirjanpitoarvo / pakkaus 1.1.2025
(EUR  ALV 0 %)]]</f>
        <v>0</v>
      </c>
      <c r="P1049" s="15"/>
      <c r="Q1049" s="12"/>
      <c r="R1049" s="12"/>
      <c r="S1049" s="12"/>
      <c r="T1049" s="13"/>
      <c r="U1049" s="39">
        <f>MIN(Lääkkeet[[#This Row],[Velvoite 1.7.2025 (pakkauksia)]],Lääkkeet[[#This Row],[Suurimman alitusluvan mukainen velvoite
1.7.-31.12.2025 (pakkauksia)]],Lääkkeet[[#This Row],[Alin saldo 
1.7.-31.12.2025 (pakkauksia)]])*Lääkkeet[[#This Row],[Kirjanpitoarvo / pakkaus 1.7.2025
(EUR  ALV 0 %)]]</f>
        <v>0</v>
      </c>
      <c r="W1049" s="49" t="str" cm="1">
        <f t="array" ref="W1049">IFERROR(_xlfn.IFS(Lääkkeet[[#This Row],[Sitoutunut pääoma 
1.1.-30.6.2025 (EUR)]]&gt;0,"Täytetyt",Lääkkeet[[#This Row],[Sitoutunut pääoma 
1.7.-31.12.2025 (EUR)]]&gt;0,"Täytetyt"),"")</f>
        <v/>
      </c>
      <c r="X1049" s="49"/>
      <c r="Y1049" s="5">
        <f>Hakulomake!$B$29</f>
        <v>0</v>
      </c>
    </row>
    <row r="1050" spans="1:25" x14ac:dyDescent="0.25">
      <c r="A1050" s="6" t="s">
        <v>59</v>
      </c>
      <c r="B1050" s="5">
        <f>Hakulomake!$B$17</f>
        <v>0</v>
      </c>
      <c r="C1050" s="61">
        <v>9</v>
      </c>
      <c r="D1050" s="5" t="s">
        <v>1774</v>
      </c>
      <c r="E1050" s="60" t="s">
        <v>1905</v>
      </c>
      <c r="F1050" s="5" t="s">
        <v>1776</v>
      </c>
      <c r="G1050" s="5" t="s">
        <v>1906</v>
      </c>
      <c r="H1050" s="5" t="s">
        <v>836</v>
      </c>
      <c r="I1050" s="5" t="s">
        <v>1778</v>
      </c>
      <c r="J1050" s="61">
        <v>100</v>
      </c>
      <c r="N1050" s="13"/>
      <c r="O1050" s="39">
        <f>MIN(Lääkkeet[[#This Row],[Velvoite 1.1.2025 (pakkauksia)]],Lääkkeet[[#This Row],[Suurimman alitusluvan mukainen velvoite 
1.1.-30.6.2025 (pakkauksia)]],Lääkkeet[[#This Row],[Alin saldo 
1.1.-30.6.2025 (pakkauksia)]])*Lääkkeet[[#This Row],[Kirjanpitoarvo / pakkaus 1.1.2025
(EUR  ALV 0 %)]]</f>
        <v>0</v>
      </c>
      <c r="P1050" s="15"/>
      <c r="Q1050" s="12"/>
      <c r="R1050" s="12"/>
      <c r="S1050" s="12"/>
      <c r="T1050" s="13"/>
      <c r="U1050" s="39">
        <f>MIN(Lääkkeet[[#This Row],[Velvoite 1.7.2025 (pakkauksia)]],Lääkkeet[[#This Row],[Suurimman alitusluvan mukainen velvoite
1.7.-31.12.2025 (pakkauksia)]],Lääkkeet[[#This Row],[Alin saldo 
1.7.-31.12.2025 (pakkauksia)]])*Lääkkeet[[#This Row],[Kirjanpitoarvo / pakkaus 1.7.2025
(EUR  ALV 0 %)]]</f>
        <v>0</v>
      </c>
      <c r="W1050" s="49" t="str" cm="1">
        <f t="array" ref="W1050">IFERROR(_xlfn.IFS(Lääkkeet[[#This Row],[Sitoutunut pääoma 
1.1.-30.6.2025 (EUR)]]&gt;0,"Täytetyt",Lääkkeet[[#This Row],[Sitoutunut pääoma 
1.7.-31.12.2025 (EUR)]]&gt;0,"Täytetyt"),"")</f>
        <v/>
      </c>
      <c r="X1050" s="49"/>
      <c r="Y1050" s="5">
        <f>Hakulomake!$B$29</f>
        <v>0</v>
      </c>
    </row>
    <row r="1051" spans="1:25" x14ac:dyDescent="0.25">
      <c r="A1051" s="6" t="s">
        <v>59</v>
      </c>
      <c r="B1051" s="5">
        <f>Hakulomake!$B$17</f>
        <v>0</v>
      </c>
      <c r="C1051" s="61">
        <v>9</v>
      </c>
      <c r="D1051" s="5" t="s">
        <v>1790</v>
      </c>
      <c r="E1051" s="60" t="s">
        <v>1907</v>
      </c>
      <c r="F1051" s="5" t="s">
        <v>1792</v>
      </c>
      <c r="G1051" s="5" t="s">
        <v>1804</v>
      </c>
      <c r="H1051" s="5" t="s">
        <v>836</v>
      </c>
      <c r="I1051" s="5" t="s">
        <v>1801</v>
      </c>
      <c r="J1051" s="61">
        <v>100</v>
      </c>
      <c r="N1051" s="13"/>
      <c r="O1051" s="39">
        <f>MIN(Lääkkeet[[#This Row],[Velvoite 1.1.2025 (pakkauksia)]],Lääkkeet[[#This Row],[Suurimman alitusluvan mukainen velvoite 
1.1.-30.6.2025 (pakkauksia)]],Lääkkeet[[#This Row],[Alin saldo 
1.1.-30.6.2025 (pakkauksia)]])*Lääkkeet[[#This Row],[Kirjanpitoarvo / pakkaus 1.1.2025
(EUR  ALV 0 %)]]</f>
        <v>0</v>
      </c>
      <c r="P1051" s="15"/>
      <c r="Q1051" s="12"/>
      <c r="R1051" s="12"/>
      <c r="S1051" s="12"/>
      <c r="T1051" s="13"/>
      <c r="U1051" s="39">
        <f>MIN(Lääkkeet[[#This Row],[Velvoite 1.7.2025 (pakkauksia)]],Lääkkeet[[#This Row],[Suurimman alitusluvan mukainen velvoite
1.7.-31.12.2025 (pakkauksia)]],Lääkkeet[[#This Row],[Alin saldo 
1.7.-31.12.2025 (pakkauksia)]])*Lääkkeet[[#This Row],[Kirjanpitoarvo / pakkaus 1.7.2025
(EUR  ALV 0 %)]]</f>
        <v>0</v>
      </c>
      <c r="W1051" s="49" t="str" cm="1">
        <f t="array" ref="W1051">IFERROR(_xlfn.IFS(Lääkkeet[[#This Row],[Sitoutunut pääoma 
1.1.-30.6.2025 (EUR)]]&gt;0,"Täytetyt",Lääkkeet[[#This Row],[Sitoutunut pääoma 
1.7.-31.12.2025 (EUR)]]&gt;0,"Täytetyt"),"")</f>
        <v/>
      </c>
      <c r="X1051" s="49"/>
      <c r="Y1051" s="5">
        <f>Hakulomake!$B$29</f>
        <v>0</v>
      </c>
    </row>
    <row r="1052" spans="1:25" x14ac:dyDescent="0.25">
      <c r="A1052" s="6" t="s">
        <v>59</v>
      </c>
      <c r="B1052" s="5">
        <f>Hakulomake!$B$17</f>
        <v>0</v>
      </c>
      <c r="C1052" s="61">
        <v>9</v>
      </c>
      <c r="D1052" s="5" t="s">
        <v>1796</v>
      </c>
      <c r="E1052" s="60" t="s">
        <v>1908</v>
      </c>
      <c r="F1052" s="5" t="s">
        <v>1798</v>
      </c>
      <c r="G1052" s="5" t="s">
        <v>1817</v>
      </c>
      <c r="H1052" s="5" t="s">
        <v>267</v>
      </c>
      <c r="I1052" s="5" t="s">
        <v>1801</v>
      </c>
      <c r="J1052" s="61">
        <v>28</v>
      </c>
      <c r="N1052" s="13"/>
      <c r="O1052" s="39">
        <f>MIN(Lääkkeet[[#This Row],[Velvoite 1.1.2025 (pakkauksia)]],Lääkkeet[[#This Row],[Suurimman alitusluvan mukainen velvoite 
1.1.-30.6.2025 (pakkauksia)]],Lääkkeet[[#This Row],[Alin saldo 
1.1.-30.6.2025 (pakkauksia)]])*Lääkkeet[[#This Row],[Kirjanpitoarvo / pakkaus 1.1.2025
(EUR  ALV 0 %)]]</f>
        <v>0</v>
      </c>
      <c r="P1052" s="15"/>
      <c r="Q1052" s="12"/>
      <c r="R1052" s="12"/>
      <c r="S1052" s="12"/>
      <c r="T1052" s="13"/>
      <c r="U1052" s="39">
        <f>MIN(Lääkkeet[[#This Row],[Velvoite 1.7.2025 (pakkauksia)]],Lääkkeet[[#This Row],[Suurimman alitusluvan mukainen velvoite
1.7.-31.12.2025 (pakkauksia)]],Lääkkeet[[#This Row],[Alin saldo 
1.7.-31.12.2025 (pakkauksia)]])*Lääkkeet[[#This Row],[Kirjanpitoarvo / pakkaus 1.7.2025
(EUR  ALV 0 %)]]</f>
        <v>0</v>
      </c>
      <c r="W1052" s="49" t="str" cm="1">
        <f t="array" ref="W1052">IFERROR(_xlfn.IFS(Lääkkeet[[#This Row],[Sitoutunut pääoma 
1.1.-30.6.2025 (EUR)]]&gt;0,"Täytetyt",Lääkkeet[[#This Row],[Sitoutunut pääoma 
1.7.-31.12.2025 (EUR)]]&gt;0,"Täytetyt"),"")</f>
        <v/>
      </c>
      <c r="X1052" s="49"/>
      <c r="Y1052" s="5">
        <f>Hakulomake!$B$29</f>
        <v>0</v>
      </c>
    </row>
    <row r="1053" spans="1:25" x14ac:dyDescent="0.25">
      <c r="A1053" s="6" t="s">
        <v>59</v>
      </c>
      <c r="B1053" s="5">
        <f>Hakulomake!$B$17</f>
        <v>0</v>
      </c>
      <c r="C1053" s="61">
        <v>9</v>
      </c>
      <c r="D1053" s="5" t="s">
        <v>1774</v>
      </c>
      <c r="E1053" s="60" t="s">
        <v>1909</v>
      </c>
      <c r="F1053" s="5" t="s">
        <v>1776</v>
      </c>
      <c r="G1053" s="5" t="s">
        <v>1861</v>
      </c>
      <c r="H1053" s="5" t="s">
        <v>836</v>
      </c>
      <c r="I1053" s="5" t="s">
        <v>1778</v>
      </c>
      <c r="J1053" s="61">
        <v>100</v>
      </c>
      <c r="N1053" s="13"/>
      <c r="O1053" s="39">
        <f>MIN(Lääkkeet[[#This Row],[Velvoite 1.1.2025 (pakkauksia)]],Lääkkeet[[#This Row],[Suurimman alitusluvan mukainen velvoite 
1.1.-30.6.2025 (pakkauksia)]],Lääkkeet[[#This Row],[Alin saldo 
1.1.-30.6.2025 (pakkauksia)]])*Lääkkeet[[#This Row],[Kirjanpitoarvo / pakkaus 1.1.2025
(EUR  ALV 0 %)]]</f>
        <v>0</v>
      </c>
      <c r="P1053" s="15"/>
      <c r="Q1053" s="12"/>
      <c r="R1053" s="12"/>
      <c r="S1053" s="12"/>
      <c r="T1053" s="13"/>
      <c r="U1053" s="39">
        <f>MIN(Lääkkeet[[#This Row],[Velvoite 1.7.2025 (pakkauksia)]],Lääkkeet[[#This Row],[Suurimman alitusluvan mukainen velvoite
1.7.-31.12.2025 (pakkauksia)]],Lääkkeet[[#This Row],[Alin saldo 
1.7.-31.12.2025 (pakkauksia)]])*Lääkkeet[[#This Row],[Kirjanpitoarvo / pakkaus 1.7.2025
(EUR  ALV 0 %)]]</f>
        <v>0</v>
      </c>
      <c r="W1053" s="49" t="str" cm="1">
        <f t="array" ref="W1053">IFERROR(_xlfn.IFS(Lääkkeet[[#This Row],[Sitoutunut pääoma 
1.1.-30.6.2025 (EUR)]]&gt;0,"Täytetyt",Lääkkeet[[#This Row],[Sitoutunut pääoma 
1.7.-31.12.2025 (EUR)]]&gt;0,"Täytetyt"),"")</f>
        <v/>
      </c>
      <c r="X1053" s="49"/>
      <c r="Y1053" s="5">
        <f>Hakulomake!$B$29</f>
        <v>0</v>
      </c>
    </row>
    <row r="1054" spans="1:25" x14ac:dyDescent="0.25">
      <c r="A1054" s="6" t="s">
        <v>59</v>
      </c>
      <c r="B1054" s="5">
        <f>Hakulomake!$B$17</f>
        <v>0</v>
      </c>
      <c r="C1054" s="61">
        <v>9</v>
      </c>
      <c r="D1054" s="5" t="s">
        <v>1790</v>
      </c>
      <c r="E1054" s="60" t="s">
        <v>1910</v>
      </c>
      <c r="F1054" s="5" t="s">
        <v>1792</v>
      </c>
      <c r="G1054" s="5" t="s">
        <v>1806</v>
      </c>
      <c r="H1054" s="5" t="s">
        <v>836</v>
      </c>
      <c r="I1054" s="5" t="s">
        <v>1801</v>
      </c>
      <c r="J1054" s="61">
        <v>100</v>
      </c>
      <c r="N1054" s="13"/>
      <c r="O1054" s="39">
        <f>MIN(Lääkkeet[[#This Row],[Velvoite 1.1.2025 (pakkauksia)]],Lääkkeet[[#This Row],[Suurimman alitusluvan mukainen velvoite 
1.1.-30.6.2025 (pakkauksia)]],Lääkkeet[[#This Row],[Alin saldo 
1.1.-30.6.2025 (pakkauksia)]])*Lääkkeet[[#This Row],[Kirjanpitoarvo / pakkaus 1.1.2025
(EUR  ALV 0 %)]]</f>
        <v>0</v>
      </c>
      <c r="P1054" s="15"/>
      <c r="Q1054" s="12"/>
      <c r="R1054" s="12"/>
      <c r="S1054" s="12"/>
      <c r="T1054" s="13"/>
      <c r="U1054" s="39">
        <f>MIN(Lääkkeet[[#This Row],[Velvoite 1.7.2025 (pakkauksia)]],Lääkkeet[[#This Row],[Suurimman alitusluvan mukainen velvoite
1.7.-31.12.2025 (pakkauksia)]],Lääkkeet[[#This Row],[Alin saldo 
1.7.-31.12.2025 (pakkauksia)]])*Lääkkeet[[#This Row],[Kirjanpitoarvo / pakkaus 1.7.2025
(EUR  ALV 0 %)]]</f>
        <v>0</v>
      </c>
      <c r="W1054" s="49" t="str" cm="1">
        <f t="array" ref="W1054">IFERROR(_xlfn.IFS(Lääkkeet[[#This Row],[Sitoutunut pääoma 
1.1.-30.6.2025 (EUR)]]&gt;0,"Täytetyt",Lääkkeet[[#This Row],[Sitoutunut pääoma 
1.7.-31.12.2025 (EUR)]]&gt;0,"Täytetyt"),"")</f>
        <v/>
      </c>
      <c r="X1054" s="49"/>
      <c r="Y1054" s="5">
        <f>Hakulomake!$B$29</f>
        <v>0</v>
      </c>
    </row>
    <row r="1055" spans="1:25" x14ac:dyDescent="0.25">
      <c r="A1055" s="6" t="s">
        <v>59</v>
      </c>
      <c r="B1055" s="5">
        <f>Hakulomake!$B$17</f>
        <v>0</v>
      </c>
      <c r="C1055" s="61">
        <v>9</v>
      </c>
      <c r="D1055" s="5" t="s">
        <v>1823</v>
      </c>
      <c r="E1055" s="60" t="s">
        <v>1911</v>
      </c>
      <c r="F1055" s="5" t="s">
        <v>1825</v>
      </c>
      <c r="G1055" s="5" t="s">
        <v>1863</v>
      </c>
      <c r="H1055" s="5" t="s">
        <v>836</v>
      </c>
      <c r="I1055" s="5" t="s">
        <v>1778</v>
      </c>
      <c r="J1055" s="61">
        <v>98</v>
      </c>
      <c r="N1055" s="13"/>
      <c r="O1055" s="39">
        <f>MIN(Lääkkeet[[#This Row],[Velvoite 1.1.2025 (pakkauksia)]],Lääkkeet[[#This Row],[Suurimman alitusluvan mukainen velvoite 
1.1.-30.6.2025 (pakkauksia)]],Lääkkeet[[#This Row],[Alin saldo 
1.1.-30.6.2025 (pakkauksia)]])*Lääkkeet[[#This Row],[Kirjanpitoarvo / pakkaus 1.1.2025
(EUR  ALV 0 %)]]</f>
        <v>0</v>
      </c>
      <c r="P1055" s="15"/>
      <c r="Q1055" s="12"/>
      <c r="R1055" s="12"/>
      <c r="S1055" s="12"/>
      <c r="T1055" s="13"/>
      <c r="U1055" s="39">
        <f>MIN(Lääkkeet[[#This Row],[Velvoite 1.7.2025 (pakkauksia)]],Lääkkeet[[#This Row],[Suurimman alitusluvan mukainen velvoite
1.7.-31.12.2025 (pakkauksia)]],Lääkkeet[[#This Row],[Alin saldo 
1.7.-31.12.2025 (pakkauksia)]])*Lääkkeet[[#This Row],[Kirjanpitoarvo / pakkaus 1.7.2025
(EUR  ALV 0 %)]]</f>
        <v>0</v>
      </c>
      <c r="W1055" s="49" t="str" cm="1">
        <f t="array" ref="W1055">IFERROR(_xlfn.IFS(Lääkkeet[[#This Row],[Sitoutunut pääoma 
1.1.-30.6.2025 (EUR)]]&gt;0,"Täytetyt",Lääkkeet[[#This Row],[Sitoutunut pääoma 
1.7.-31.12.2025 (EUR)]]&gt;0,"Täytetyt"),"")</f>
        <v/>
      </c>
      <c r="X1055" s="49"/>
      <c r="Y1055" s="5">
        <f>Hakulomake!$B$29</f>
        <v>0</v>
      </c>
    </row>
    <row r="1056" spans="1:25" x14ac:dyDescent="0.25">
      <c r="A1056" s="6" t="s">
        <v>59</v>
      </c>
      <c r="B1056" s="5">
        <f>Hakulomake!$B$17</f>
        <v>0</v>
      </c>
      <c r="C1056" s="61">
        <v>9</v>
      </c>
      <c r="D1056" s="5" t="s">
        <v>1796</v>
      </c>
      <c r="E1056" s="60" t="s">
        <v>1912</v>
      </c>
      <c r="F1056" s="5" t="s">
        <v>1798</v>
      </c>
      <c r="G1056" s="5" t="s">
        <v>1884</v>
      </c>
      <c r="H1056" s="5" t="s">
        <v>267</v>
      </c>
      <c r="I1056" s="5" t="s">
        <v>1801</v>
      </c>
      <c r="J1056" s="61">
        <v>28</v>
      </c>
      <c r="N1056" s="13"/>
      <c r="O1056" s="39">
        <f>MIN(Lääkkeet[[#This Row],[Velvoite 1.1.2025 (pakkauksia)]],Lääkkeet[[#This Row],[Suurimman alitusluvan mukainen velvoite 
1.1.-30.6.2025 (pakkauksia)]],Lääkkeet[[#This Row],[Alin saldo 
1.1.-30.6.2025 (pakkauksia)]])*Lääkkeet[[#This Row],[Kirjanpitoarvo / pakkaus 1.1.2025
(EUR  ALV 0 %)]]</f>
        <v>0</v>
      </c>
      <c r="P1056" s="15"/>
      <c r="Q1056" s="12"/>
      <c r="R1056" s="12"/>
      <c r="S1056" s="12"/>
      <c r="T1056" s="13"/>
      <c r="U1056" s="39">
        <f>MIN(Lääkkeet[[#This Row],[Velvoite 1.7.2025 (pakkauksia)]],Lääkkeet[[#This Row],[Suurimman alitusluvan mukainen velvoite
1.7.-31.12.2025 (pakkauksia)]],Lääkkeet[[#This Row],[Alin saldo 
1.7.-31.12.2025 (pakkauksia)]])*Lääkkeet[[#This Row],[Kirjanpitoarvo / pakkaus 1.7.2025
(EUR  ALV 0 %)]]</f>
        <v>0</v>
      </c>
      <c r="W1056" s="49" t="str" cm="1">
        <f t="array" ref="W1056">IFERROR(_xlfn.IFS(Lääkkeet[[#This Row],[Sitoutunut pääoma 
1.1.-30.6.2025 (EUR)]]&gt;0,"Täytetyt",Lääkkeet[[#This Row],[Sitoutunut pääoma 
1.7.-31.12.2025 (EUR)]]&gt;0,"Täytetyt"),"")</f>
        <v/>
      </c>
      <c r="X1056" s="49"/>
      <c r="Y1056" s="5">
        <f>Hakulomake!$B$29</f>
        <v>0</v>
      </c>
    </row>
    <row r="1057" spans="1:25" x14ac:dyDescent="0.25">
      <c r="A1057" s="6" t="s">
        <v>59</v>
      </c>
      <c r="B1057" s="5">
        <f>Hakulomake!$B$17</f>
        <v>0</v>
      </c>
      <c r="C1057" s="61">
        <v>9</v>
      </c>
      <c r="D1057" s="5" t="s">
        <v>1823</v>
      </c>
      <c r="E1057" s="60" t="s">
        <v>1913</v>
      </c>
      <c r="F1057" s="5" t="s">
        <v>1825</v>
      </c>
      <c r="G1057" s="5" t="s">
        <v>1863</v>
      </c>
      <c r="H1057" s="5" t="s">
        <v>836</v>
      </c>
      <c r="I1057" s="5" t="s">
        <v>1778</v>
      </c>
      <c r="J1057" s="61">
        <v>56</v>
      </c>
      <c r="N1057" s="13"/>
      <c r="O1057" s="39">
        <f>MIN(Lääkkeet[[#This Row],[Velvoite 1.1.2025 (pakkauksia)]],Lääkkeet[[#This Row],[Suurimman alitusluvan mukainen velvoite 
1.1.-30.6.2025 (pakkauksia)]],Lääkkeet[[#This Row],[Alin saldo 
1.1.-30.6.2025 (pakkauksia)]])*Lääkkeet[[#This Row],[Kirjanpitoarvo / pakkaus 1.1.2025
(EUR  ALV 0 %)]]</f>
        <v>0</v>
      </c>
      <c r="P1057" s="15"/>
      <c r="Q1057" s="12"/>
      <c r="R1057" s="12"/>
      <c r="S1057" s="12"/>
      <c r="T1057" s="13"/>
      <c r="U1057" s="39">
        <f>MIN(Lääkkeet[[#This Row],[Velvoite 1.7.2025 (pakkauksia)]],Lääkkeet[[#This Row],[Suurimman alitusluvan mukainen velvoite
1.7.-31.12.2025 (pakkauksia)]],Lääkkeet[[#This Row],[Alin saldo 
1.7.-31.12.2025 (pakkauksia)]])*Lääkkeet[[#This Row],[Kirjanpitoarvo / pakkaus 1.7.2025
(EUR  ALV 0 %)]]</f>
        <v>0</v>
      </c>
      <c r="W1057" s="49" t="str" cm="1">
        <f t="array" ref="W1057">IFERROR(_xlfn.IFS(Lääkkeet[[#This Row],[Sitoutunut pääoma 
1.1.-30.6.2025 (EUR)]]&gt;0,"Täytetyt",Lääkkeet[[#This Row],[Sitoutunut pääoma 
1.7.-31.12.2025 (EUR)]]&gt;0,"Täytetyt"),"")</f>
        <v/>
      </c>
      <c r="X1057" s="49"/>
      <c r="Y1057" s="5">
        <f>Hakulomake!$B$29</f>
        <v>0</v>
      </c>
    </row>
    <row r="1058" spans="1:25" x14ac:dyDescent="0.25">
      <c r="A1058" s="6" t="s">
        <v>59</v>
      </c>
      <c r="B1058" s="5">
        <f>Hakulomake!$B$17</f>
        <v>0</v>
      </c>
      <c r="C1058" s="61">
        <v>9</v>
      </c>
      <c r="D1058" s="5" t="s">
        <v>1774</v>
      </c>
      <c r="E1058" s="60" t="s">
        <v>1914</v>
      </c>
      <c r="F1058" s="5" t="s">
        <v>1776</v>
      </c>
      <c r="G1058" s="5" t="s">
        <v>1906</v>
      </c>
      <c r="H1058" s="5" t="s">
        <v>898</v>
      </c>
      <c r="I1058" s="5" t="s">
        <v>1778</v>
      </c>
      <c r="J1058" s="61">
        <v>28</v>
      </c>
      <c r="N1058" s="13"/>
      <c r="O1058" s="39">
        <f>MIN(Lääkkeet[[#This Row],[Velvoite 1.1.2025 (pakkauksia)]],Lääkkeet[[#This Row],[Suurimman alitusluvan mukainen velvoite 
1.1.-30.6.2025 (pakkauksia)]],Lääkkeet[[#This Row],[Alin saldo 
1.1.-30.6.2025 (pakkauksia)]])*Lääkkeet[[#This Row],[Kirjanpitoarvo / pakkaus 1.1.2025
(EUR  ALV 0 %)]]</f>
        <v>0</v>
      </c>
      <c r="P1058" s="15"/>
      <c r="Q1058" s="12"/>
      <c r="R1058" s="12"/>
      <c r="S1058" s="12"/>
      <c r="T1058" s="13"/>
      <c r="U1058" s="39">
        <f>MIN(Lääkkeet[[#This Row],[Velvoite 1.7.2025 (pakkauksia)]],Lääkkeet[[#This Row],[Suurimman alitusluvan mukainen velvoite
1.7.-31.12.2025 (pakkauksia)]],Lääkkeet[[#This Row],[Alin saldo 
1.7.-31.12.2025 (pakkauksia)]])*Lääkkeet[[#This Row],[Kirjanpitoarvo / pakkaus 1.7.2025
(EUR  ALV 0 %)]]</f>
        <v>0</v>
      </c>
      <c r="W1058" s="49" t="str" cm="1">
        <f t="array" ref="W1058">IFERROR(_xlfn.IFS(Lääkkeet[[#This Row],[Sitoutunut pääoma 
1.1.-30.6.2025 (EUR)]]&gt;0,"Täytetyt",Lääkkeet[[#This Row],[Sitoutunut pääoma 
1.7.-31.12.2025 (EUR)]]&gt;0,"Täytetyt"),"")</f>
        <v/>
      </c>
      <c r="X1058" s="49"/>
      <c r="Y1058" s="5">
        <f>Hakulomake!$B$29</f>
        <v>0</v>
      </c>
    </row>
    <row r="1059" spans="1:25" x14ac:dyDescent="0.25">
      <c r="A1059" s="6" t="s">
        <v>59</v>
      </c>
      <c r="B1059" s="5">
        <f>Hakulomake!$B$17</f>
        <v>0</v>
      </c>
      <c r="C1059" s="61">
        <v>9</v>
      </c>
      <c r="D1059" s="5" t="s">
        <v>1774</v>
      </c>
      <c r="E1059" s="60" t="s">
        <v>1915</v>
      </c>
      <c r="F1059" s="5" t="s">
        <v>1776</v>
      </c>
      <c r="G1059" s="5" t="s">
        <v>1837</v>
      </c>
      <c r="H1059" s="5" t="s">
        <v>836</v>
      </c>
      <c r="I1059" s="5" t="s">
        <v>1801</v>
      </c>
      <c r="J1059" s="61">
        <v>14</v>
      </c>
      <c r="N1059" s="13"/>
      <c r="O1059" s="39">
        <f>MIN(Lääkkeet[[#This Row],[Velvoite 1.1.2025 (pakkauksia)]],Lääkkeet[[#This Row],[Suurimman alitusluvan mukainen velvoite 
1.1.-30.6.2025 (pakkauksia)]],Lääkkeet[[#This Row],[Alin saldo 
1.1.-30.6.2025 (pakkauksia)]])*Lääkkeet[[#This Row],[Kirjanpitoarvo / pakkaus 1.1.2025
(EUR  ALV 0 %)]]</f>
        <v>0</v>
      </c>
      <c r="P1059" s="15"/>
      <c r="Q1059" s="12"/>
      <c r="R1059" s="12"/>
      <c r="S1059" s="12"/>
      <c r="T1059" s="13"/>
      <c r="U1059" s="39">
        <f>MIN(Lääkkeet[[#This Row],[Velvoite 1.7.2025 (pakkauksia)]],Lääkkeet[[#This Row],[Suurimman alitusluvan mukainen velvoite
1.7.-31.12.2025 (pakkauksia)]],Lääkkeet[[#This Row],[Alin saldo 
1.7.-31.12.2025 (pakkauksia)]])*Lääkkeet[[#This Row],[Kirjanpitoarvo / pakkaus 1.7.2025
(EUR  ALV 0 %)]]</f>
        <v>0</v>
      </c>
      <c r="W1059" s="49" t="str" cm="1">
        <f t="array" ref="W1059">IFERROR(_xlfn.IFS(Lääkkeet[[#This Row],[Sitoutunut pääoma 
1.1.-30.6.2025 (EUR)]]&gt;0,"Täytetyt",Lääkkeet[[#This Row],[Sitoutunut pääoma 
1.7.-31.12.2025 (EUR)]]&gt;0,"Täytetyt"),"")</f>
        <v/>
      </c>
      <c r="X1059" s="49"/>
      <c r="Y1059" s="5">
        <f>Hakulomake!$B$29</f>
        <v>0</v>
      </c>
    </row>
    <row r="1060" spans="1:25" x14ac:dyDescent="0.25">
      <c r="A1060" s="6" t="s">
        <v>59</v>
      </c>
      <c r="B1060" s="5">
        <f>Hakulomake!$B$17</f>
        <v>0</v>
      </c>
      <c r="C1060" s="61">
        <v>9</v>
      </c>
      <c r="D1060" s="5" t="s">
        <v>1790</v>
      </c>
      <c r="E1060" s="60" t="s">
        <v>1916</v>
      </c>
      <c r="F1060" s="5" t="s">
        <v>1792</v>
      </c>
      <c r="G1060" s="5" t="s">
        <v>1804</v>
      </c>
      <c r="H1060" s="5" t="s">
        <v>898</v>
      </c>
      <c r="I1060" s="5" t="s">
        <v>1801</v>
      </c>
      <c r="J1060" s="61">
        <v>56</v>
      </c>
      <c r="N1060" s="13"/>
      <c r="O1060" s="39">
        <f>MIN(Lääkkeet[[#This Row],[Velvoite 1.1.2025 (pakkauksia)]],Lääkkeet[[#This Row],[Suurimman alitusluvan mukainen velvoite 
1.1.-30.6.2025 (pakkauksia)]],Lääkkeet[[#This Row],[Alin saldo 
1.1.-30.6.2025 (pakkauksia)]])*Lääkkeet[[#This Row],[Kirjanpitoarvo / pakkaus 1.1.2025
(EUR  ALV 0 %)]]</f>
        <v>0</v>
      </c>
      <c r="P1060" s="15"/>
      <c r="Q1060" s="12"/>
      <c r="R1060" s="12"/>
      <c r="S1060" s="12"/>
      <c r="T1060" s="13"/>
      <c r="U1060" s="39">
        <f>MIN(Lääkkeet[[#This Row],[Velvoite 1.7.2025 (pakkauksia)]],Lääkkeet[[#This Row],[Suurimman alitusluvan mukainen velvoite
1.7.-31.12.2025 (pakkauksia)]],Lääkkeet[[#This Row],[Alin saldo 
1.7.-31.12.2025 (pakkauksia)]])*Lääkkeet[[#This Row],[Kirjanpitoarvo / pakkaus 1.7.2025
(EUR  ALV 0 %)]]</f>
        <v>0</v>
      </c>
      <c r="W1060" s="49" t="str" cm="1">
        <f t="array" ref="W1060">IFERROR(_xlfn.IFS(Lääkkeet[[#This Row],[Sitoutunut pääoma 
1.1.-30.6.2025 (EUR)]]&gt;0,"Täytetyt",Lääkkeet[[#This Row],[Sitoutunut pääoma 
1.7.-31.12.2025 (EUR)]]&gt;0,"Täytetyt"),"")</f>
        <v/>
      </c>
      <c r="X1060" s="49"/>
      <c r="Y1060" s="5">
        <f>Hakulomake!$B$29</f>
        <v>0</v>
      </c>
    </row>
    <row r="1061" spans="1:25" x14ac:dyDescent="0.25">
      <c r="A1061" s="6" t="s">
        <v>59</v>
      </c>
      <c r="B1061" s="5">
        <f>Hakulomake!$B$17</f>
        <v>0</v>
      </c>
      <c r="C1061" s="61">
        <v>9</v>
      </c>
      <c r="D1061" s="5" t="s">
        <v>1790</v>
      </c>
      <c r="E1061" s="60" t="s">
        <v>1917</v>
      </c>
      <c r="F1061" s="5" t="s">
        <v>1792</v>
      </c>
      <c r="G1061" s="5" t="s">
        <v>1804</v>
      </c>
      <c r="H1061" s="5" t="s">
        <v>836</v>
      </c>
      <c r="I1061" s="5" t="s">
        <v>1801</v>
      </c>
      <c r="J1061" s="61">
        <v>28</v>
      </c>
      <c r="N1061" s="13"/>
      <c r="O1061" s="39">
        <f>MIN(Lääkkeet[[#This Row],[Velvoite 1.1.2025 (pakkauksia)]],Lääkkeet[[#This Row],[Suurimman alitusluvan mukainen velvoite 
1.1.-30.6.2025 (pakkauksia)]],Lääkkeet[[#This Row],[Alin saldo 
1.1.-30.6.2025 (pakkauksia)]])*Lääkkeet[[#This Row],[Kirjanpitoarvo / pakkaus 1.1.2025
(EUR  ALV 0 %)]]</f>
        <v>0</v>
      </c>
      <c r="P1061" s="15"/>
      <c r="Q1061" s="12"/>
      <c r="R1061" s="12"/>
      <c r="S1061" s="12"/>
      <c r="T1061" s="13"/>
      <c r="U1061" s="39">
        <f>MIN(Lääkkeet[[#This Row],[Velvoite 1.7.2025 (pakkauksia)]],Lääkkeet[[#This Row],[Suurimman alitusluvan mukainen velvoite
1.7.-31.12.2025 (pakkauksia)]],Lääkkeet[[#This Row],[Alin saldo 
1.7.-31.12.2025 (pakkauksia)]])*Lääkkeet[[#This Row],[Kirjanpitoarvo / pakkaus 1.7.2025
(EUR  ALV 0 %)]]</f>
        <v>0</v>
      </c>
      <c r="W1061" s="49" t="str" cm="1">
        <f t="array" ref="W1061">IFERROR(_xlfn.IFS(Lääkkeet[[#This Row],[Sitoutunut pääoma 
1.1.-30.6.2025 (EUR)]]&gt;0,"Täytetyt",Lääkkeet[[#This Row],[Sitoutunut pääoma 
1.7.-31.12.2025 (EUR)]]&gt;0,"Täytetyt"),"")</f>
        <v/>
      </c>
      <c r="X1061" s="49"/>
      <c r="Y1061" s="5">
        <f>Hakulomake!$B$29</f>
        <v>0</v>
      </c>
    </row>
    <row r="1062" spans="1:25" x14ac:dyDescent="0.25">
      <c r="A1062" s="6" t="s">
        <v>59</v>
      </c>
      <c r="B1062" s="5">
        <f>Hakulomake!$B$17</f>
        <v>0</v>
      </c>
      <c r="C1062" s="61">
        <v>9</v>
      </c>
      <c r="D1062" s="5" t="s">
        <v>1780</v>
      </c>
      <c r="E1062" s="60" t="s">
        <v>1918</v>
      </c>
      <c r="F1062" s="5" t="s">
        <v>1782</v>
      </c>
      <c r="G1062" s="5" t="s">
        <v>1835</v>
      </c>
      <c r="H1062" s="5" t="s">
        <v>836</v>
      </c>
      <c r="I1062" s="5" t="s">
        <v>1778</v>
      </c>
      <c r="J1062" s="61">
        <v>98</v>
      </c>
      <c r="N1062" s="13"/>
      <c r="O1062" s="39">
        <f>MIN(Lääkkeet[[#This Row],[Velvoite 1.1.2025 (pakkauksia)]],Lääkkeet[[#This Row],[Suurimman alitusluvan mukainen velvoite 
1.1.-30.6.2025 (pakkauksia)]],Lääkkeet[[#This Row],[Alin saldo 
1.1.-30.6.2025 (pakkauksia)]])*Lääkkeet[[#This Row],[Kirjanpitoarvo / pakkaus 1.1.2025
(EUR  ALV 0 %)]]</f>
        <v>0</v>
      </c>
      <c r="P1062" s="15"/>
      <c r="Q1062" s="12"/>
      <c r="R1062" s="12"/>
      <c r="S1062" s="12"/>
      <c r="T1062" s="13"/>
      <c r="U1062" s="39">
        <f>MIN(Lääkkeet[[#This Row],[Velvoite 1.7.2025 (pakkauksia)]],Lääkkeet[[#This Row],[Suurimman alitusluvan mukainen velvoite
1.7.-31.12.2025 (pakkauksia)]],Lääkkeet[[#This Row],[Alin saldo 
1.7.-31.12.2025 (pakkauksia)]])*Lääkkeet[[#This Row],[Kirjanpitoarvo / pakkaus 1.7.2025
(EUR  ALV 0 %)]]</f>
        <v>0</v>
      </c>
      <c r="W1062" s="49" t="str" cm="1">
        <f t="array" ref="W1062">IFERROR(_xlfn.IFS(Lääkkeet[[#This Row],[Sitoutunut pääoma 
1.1.-30.6.2025 (EUR)]]&gt;0,"Täytetyt",Lääkkeet[[#This Row],[Sitoutunut pääoma 
1.7.-31.12.2025 (EUR)]]&gt;0,"Täytetyt"),"")</f>
        <v/>
      </c>
      <c r="X1062" s="49"/>
      <c r="Y1062" s="5">
        <f>Hakulomake!$B$29</f>
        <v>0</v>
      </c>
    </row>
    <row r="1063" spans="1:25" x14ac:dyDescent="0.25">
      <c r="A1063" s="6" t="s">
        <v>59</v>
      </c>
      <c r="B1063" s="5">
        <f>Hakulomake!$B$17</f>
        <v>0</v>
      </c>
      <c r="C1063" s="61">
        <v>9</v>
      </c>
      <c r="D1063" s="5" t="s">
        <v>1796</v>
      </c>
      <c r="E1063" s="60" t="s">
        <v>1919</v>
      </c>
      <c r="F1063" s="5" t="s">
        <v>1798</v>
      </c>
      <c r="G1063" s="5" t="s">
        <v>1884</v>
      </c>
      <c r="H1063" s="5" t="s">
        <v>267</v>
      </c>
      <c r="I1063" s="5" t="s">
        <v>1801</v>
      </c>
      <c r="J1063" s="61">
        <v>98</v>
      </c>
      <c r="N1063" s="13"/>
      <c r="O1063" s="39">
        <f>MIN(Lääkkeet[[#This Row],[Velvoite 1.1.2025 (pakkauksia)]],Lääkkeet[[#This Row],[Suurimman alitusluvan mukainen velvoite 
1.1.-30.6.2025 (pakkauksia)]],Lääkkeet[[#This Row],[Alin saldo 
1.1.-30.6.2025 (pakkauksia)]])*Lääkkeet[[#This Row],[Kirjanpitoarvo / pakkaus 1.1.2025
(EUR  ALV 0 %)]]</f>
        <v>0</v>
      </c>
      <c r="P1063" s="15"/>
      <c r="Q1063" s="12"/>
      <c r="R1063" s="12"/>
      <c r="S1063" s="12"/>
      <c r="T1063" s="13"/>
      <c r="U1063" s="39">
        <f>MIN(Lääkkeet[[#This Row],[Velvoite 1.7.2025 (pakkauksia)]],Lääkkeet[[#This Row],[Suurimman alitusluvan mukainen velvoite
1.7.-31.12.2025 (pakkauksia)]],Lääkkeet[[#This Row],[Alin saldo 
1.7.-31.12.2025 (pakkauksia)]])*Lääkkeet[[#This Row],[Kirjanpitoarvo / pakkaus 1.7.2025
(EUR  ALV 0 %)]]</f>
        <v>0</v>
      </c>
      <c r="W1063" s="49" t="str" cm="1">
        <f t="array" ref="W1063">IFERROR(_xlfn.IFS(Lääkkeet[[#This Row],[Sitoutunut pääoma 
1.1.-30.6.2025 (EUR)]]&gt;0,"Täytetyt",Lääkkeet[[#This Row],[Sitoutunut pääoma 
1.7.-31.12.2025 (EUR)]]&gt;0,"Täytetyt"),"")</f>
        <v/>
      </c>
      <c r="X1063" s="49"/>
      <c r="Y1063" s="5">
        <f>Hakulomake!$B$29</f>
        <v>0</v>
      </c>
    </row>
    <row r="1064" spans="1:25" x14ac:dyDescent="0.25">
      <c r="A1064" s="6" t="s">
        <v>59</v>
      </c>
      <c r="B1064" s="5">
        <f>Hakulomake!$B$17</f>
        <v>0</v>
      </c>
      <c r="C1064" s="61">
        <v>9</v>
      </c>
      <c r="D1064" s="5" t="s">
        <v>1796</v>
      </c>
      <c r="E1064" s="60" t="s">
        <v>1920</v>
      </c>
      <c r="F1064" s="5" t="s">
        <v>1798</v>
      </c>
      <c r="G1064" s="5" t="s">
        <v>1884</v>
      </c>
      <c r="H1064" s="5" t="s">
        <v>267</v>
      </c>
      <c r="I1064" s="5" t="s">
        <v>1801</v>
      </c>
      <c r="J1064" s="61">
        <v>14</v>
      </c>
      <c r="N1064" s="13"/>
      <c r="O1064" s="39">
        <f>MIN(Lääkkeet[[#This Row],[Velvoite 1.1.2025 (pakkauksia)]],Lääkkeet[[#This Row],[Suurimman alitusluvan mukainen velvoite 
1.1.-30.6.2025 (pakkauksia)]],Lääkkeet[[#This Row],[Alin saldo 
1.1.-30.6.2025 (pakkauksia)]])*Lääkkeet[[#This Row],[Kirjanpitoarvo / pakkaus 1.1.2025
(EUR  ALV 0 %)]]</f>
        <v>0</v>
      </c>
      <c r="P1064" s="15"/>
      <c r="Q1064" s="12"/>
      <c r="R1064" s="12"/>
      <c r="S1064" s="12"/>
      <c r="T1064" s="13"/>
      <c r="U1064" s="39">
        <f>MIN(Lääkkeet[[#This Row],[Velvoite 1.7.2025 (pakkauksia)]],Lääkkeet[[#This Row],[Suurimman alitusluvan mukainen velvoite
1.7.-31.12.2025 (pakkauksia)]],Lääkkeet[[#This Row],[Alin saldo 
1.7.-31.12.2025 (pakkauksia)]])*Lääkkeet[[#This Row],[Kirjanpitoarvo / pakkaus 1.7.2025
(EUR  ALV 0 %)]]</f>
        <v>0</v>
      </c>
      <c r="W1064" s="49" t="str" cm="1">
        <f t="array" ref="W1064">IFERROR(_xlfn.IFS(Lääkkeet[[#This Row],[Sitoutunut pääoma 
1.1.-30.6.2025 (EUR)]]&gt;0,"Täytetyt",Lääkkeet[[#This Row],[Sitoutunut pääoma 
1.7.-31.12.2025 (EUR)]]&gt;0,"Täytetyt"),"")</f>
        <v/>
      </c>
      <c r="X1064" s="49"/>
      <c r="Y1064" s="5">
        <f>Hakulomake!$B$29</f>
        <v>0</v>
      </c>
    </row>
    <row r="1065" spans="1:25" x14ac:dyDescent="0.25">
      <c r="A1065" s="6" t="s">
        <v>59</v>
      </c>
      <c r="B1065" s="5">
        <f>Hakulomake!$B$17</f>
        <v>0</v>
      </c>
      <c r="C1065" s="61">
        <v>9</v>
      </c>
      <c r="D1065" s="5" t="s">
        <v>1823</v>
      </c>
      <c r="E1065" s="60" t="s">
        <v>1921</v>
      </c>
      <c r="F1065" s="5" t="s">
        <v>1825</v>
      </c>
      <c r="G1065" s="5" t="s">
        <v>1863</v>
      </c>
      <c r="H1065" s="5" t="s">
        <v>793</v>
      </c>
      <c r="I1065" s="5" t="s">
        <v>1778</v>
      </c>
      <c r="J1065" s="61">
        <v>56</v>
      </c>
      <c r="N1065" s="13"/>
      <c r="O1065" s="39">
        <f>MIN(Lääkkeet[[#This Row],[Velvoite 1.1.2025 (pakkauksia)]],Lääkkeet[[#This Row],[Suurimman alitusluvan mukainen velvoite 
1.1.-30.6.2025 (pakkauksia)]],Lääkkeet[[#This Row],[Alin saldo 
1.1.-30.6.2025 (pakkauksia)]])*Lääkkeet[[#This Row],[Kirjanpitoarvo / pakkaus 1.1.2025
(EUR  ALV 0 %)]]</f>
        <v>0</v>
      </c>
      <c r="P1065" s="15"/>
      <c r="Q1065" s="12"/>
      <c r="R1065" s="12"/>
      <c r="S1065" s="12"/>
      <c r="T1065" s="13"/>
      <c r="U1065" s="39">
        <f>MIN(Lääkkeet[[#This Row],[Velvoite 1.7.2025 (pakkauksia)]],Lääkkeet[[#This Row],[Suurimman alitusluvan mukainen velvoite
1.7.-31.12.2025 (pakkauksia)]],Lääkkeet[[#This Row],[Alin saldo 
1.7.-31.12.2025 (pakkauksia)]])*Lääkkeet[[#This Row],[Kirjanpitoarvo / pakkaus 1.7.2025
(EUR  ALV 0 %)]]</f>
        <v>0</v>
      </c>
      <c r="W1065" s="49" t="str" cm="1">
        <f t="array" ref="W1065">IFERROR(_xlfn.IFS(Lääkkeet[[#This Row],[Sitoutunut pääoma 
1.1.-30.6.2025 (EUR)]]&gt;0,"Täytetyt",Lääkkeet[[#This Row],[Sitoutunut pääoma 
1.7.-31.12.2025 (EUR)]]&gt;0,"Täytetyt"),"")</f>
        <v/>
      </c>
      <c r="X1065" s="49"/>
      <c r="Y1065" s="5">
        <f>Hakulomake!$B$29</f>
        <v>0</v>
      </c>
    </row>
    <row r="1066" spans="1:25" x14ac:dyDescent="0.25">
      <c r="A1066" s="6" t="s">
        <v>59</v>
      </c>
      <c r="B1066" s="5">
        <f>Hakulomake!$B$17</f>
        <v>0</v>
      </c>
      <c r="C1066" s="61">
        <v>9</v>
      </c>
      <c r="D1066" s="5" t="s">
        <v>1780</v>
      </c>
      <c r="E1066" s="60" t="s">
        <v>1922</v>
      </c>
      <c r="F1066" s="5" t="s">
        <v>1782</v>
      </c>
      <c r="G1066" s="5" t="s">
        <v>1923</v>
      </c>
      <c r="H1066" s="5" t="s">
        <v>836</v>
      </c>
      <c r="I1066" s="5" t="s">
        <v>1778</v>
      </c>
      <c r="J1066" s="61">
        <v>14</v>
      </c>
      <c r="N1066" s="13"/>
      <c r="O1066" s="39">
        <f>MIN(Lääkkeet[[#This Row],[Velvoite 1.1.2025 (pakkauksia)]],Lääkkeet[[#This Row],[Suurimman alitusluvan mukainen velvoite 
1.1.-30.6.2025 (pakkauksia)]],Lääkkeet[[#This Row],[Alin saldo 
1.1.-30.6.2025 (pakkauksia)]])*Lääkkeet[[#This Row],[Kirjanpitoarvo / pakkaus 1.1.2025
(EUR  ALV 0 %)]]</f>
        <v>0</v>
      </c>
      <c r="P1066" s="15"/>
      <c r="Q1066" s="12"/>
      <c r="R1066" s="12"/>
      <c r="S1066" s="12"/>
      <c r="T1066" s="13"/>
      <c r="U1066" s="39">
        <f>MIN(Lääkkeet[[#This Row],[Velvoite 1.7.2025 (pakkauksia)]],Lääkkeet[[#This Row],[Suurimman alitusluvan mukainen velvoite
1.7.-31.12.2025 (pakkauksia)]],Lääkkeet[[#This Row],[Alin saldo 
1.7.-31.12.2025 (pakkauksia)]])*Lääkkeet[[#This Row],[Kirjanpitoarvo / pakkaus 1.7.2025
(EUR  ALV 0 %)]]</f>
        <v>0</v>
      </c>
      <c r="W1066" s="49" t="str" cm="1">
        <f t="array" ref="W1066">IFERROR(_xlfn.IFS(Lääkkeet[[#This Row],[Sitoutunut pääoma 
1.1.-30.6.2025 (EUR)]]&gt;0,"Täytetyt",Lääkkeet[[#This Row],[Sitoutunut pääoma 
1.7.-31.12.2025 (EUR)]]&gt;0,"Täytetyt"),"")</f>
        <v/>
      </c>
      <c r="X1066" s="49"/>
      <c r="Y1066" s="5">
        <f>Hakulomake!$B$29</f>
        <v>0</v>
      </c>
    </row>
    <row r="1067" spans="1:25" x14ac:dyDescent="0.25">
      <c r="A1067" s="6" t="s">
        <v>59</v>
      </c>
      <c r="B1067" s="5">
        <f>Hakulomake!$B$17</f>
        <v>0</v>
      </c>
      <c r="C1067" s="61">
        <v>9</v>
      </c>
      <c r="D1067" s="5" t="s">
        <v>1790</v>
      </c>
      <c r="E1067" s="60" t="s">
        <v>1924</v>
      </c>
      <c r="F1067" s="5" t="s">
        <v>1792</v>
      </c>
      <c r="G1067" s="5" t="s">
        <v>1806</v>
      </c>
      <c r="H1067" s="5" t="s">
        <v>793</v>
      </c>
      <c r="I1067" s="5" t="s">
        <v>1801</v>
      </c>
      <c r="J1067" s="61">
        <v>100</v>
      </c>
      <c r="N1067" s="13"/>
      <c r="O1067" s="39">
        <f>MIN(Lääkkeet[[#This Row],[Velvoite 1.1.2025 (pakkauksia)]],Lääkkeet[[#This Row],[Suurimman alitusluvan mukainen velvoite 
1.1.-30.6.2025 (pakkauksia)]],Lääkkeet[[#This Row],[Alin saldo 
1.1.-30.6.2025 (pakkauksia)]])*Lääkkeet[[#This Row],[Kirjanpitoarvo / pakkaus 1.1.2025
(EUR  ALV 0 %)]]</f>
        <v>0</v>
      </c>
      <c r="P1067" s="15"/>
      <c r="Q1067" s="12"/>
      <c r="R1067" s="12"/>
      <c r="S1067" s="12"/>
      <c r="T1067" s="13"/>
      <c r="U1067" s="39">
        <f>MIN(Lääkkeet[[#This Row],[Velvoite 1.7.2025 (pakkauksia)]],Lääkkeet[[#This Row],[Suurimman alitusluvan mukainen velvoite
1.7.-31.12.2025 (pakkauksia)]],Lääkkeet[[#This Row],[Alin saldo 
1.7.-31.12.2025 (pakkauksia)]])*Lääkkeet[[#This Row],[Kirjanpitoarvo / pakkaus 1.7.2025
(EUR  ALV 0 %)]]</f>
        <v>0</v>
      </c>
      <c r="W1067" s="49" t="str" cm="1">
        <f t="array" ref="W1067">IFERROR(_xlfn.IFS(Lääkkeet[[#This Row],[Sitoutunut pääoma 
1.1.-30.6.2025 (EUR)]]&gt;0,"Täytetyt",Lääkkeet[[#This Row],[Sitoutunut pääoma 
1.7.-31.12.2025 (EUR)]]&gt;0,"Täytetyt"),"")</f>
        <v/>
      </c>
      <c r="X1067" s="49"/>
      <c r="Y1067" s="5">
        <f>Hakulomake!$B$29</f>
        <v>0</v>
      </c>
    </row>
    <row r="1068" spans="1:25" x14ac:dyDescent="0.25">
      <c r="A1068" s="6" t="s">
        <v>59</v>
      </c>
      <c r="B1068" s="5">
        <f>Hakulomake!$B$17</f>
        <v>0</v>
      </c>
      <c r="C1068" s="61">
        <v>9</v>
      </c>
      <c r="D1068" s="5" t="s">
        <v>1790</v>
      </c>
      <c r="E1068" s="60" t="s">
        <v>1925</v>
      </c>
      <c r="F1068" s="5" t="s">
        <v>1792</v>
      </c>
      <c r="G1068" s="5" t="s">
        <v>1888</v>
      </c>
      <c r="H1068" s="5" t="s">
        <v>836</v>
      </c>
      <c r="I1068" s="5" t="s">
        <v>1801</v>
      </c>
      <c r="J1068" s="61">
        <v>30</v>
      </c>
      <c r="N1068" s="13"/>
      <c r="O1068" s="39">
        <f>MIN(Lääkkeet[[#This Row],[Velvoite 1.1.2025 (pakkauksia)]],Lääkkeet[[#This Row],[Suurimman alitusluvan mukainen velvoite 
1.1.-30.6.2025 (pakkauksia)]],Lääkkeet[[#This Row],[Alin saldo 
1.1.-30.6.2025 (pakkauksia)]])*Lääkkeet[[#This Row],[Kirjanpitoarvo / pakkaus 1.1.2025
(EUR  ALV 0 %)]]</f>
        <v>0</v>
      </c>
      <c r="P1068" s="15"/>
      <c r="Q1068" s="12"/>
      <c r="R1068" s="12"/>
      <c r="S1068" s="12"/>
      <c r="T1068" s="13"/>
      <c r="U1068" s="39">
        <f>MIN(Lääkkeet[[#This Row],[Velvoite 1.7.2025 (pakkauksia)]],Lääkkeet[[#This Row],[Suurimman alitusluvan mukainen velvoite
1.7.-31.12.2025 (pakkauksia)]],Lääkkeet[[#This Row],[Alin saldo 
1.7.-31.12.2025 (pakkauksia)]])*Lääkkeet[[#This Row],[Kirjanpitoarvo / pakkaus 1.7.2025
(EUR  ALV 0 %)]]</f>
        <v>0</v>
      </c>
      <c r="W1068" s="49" t="str" cm="1">
        <f t="array" ref="W1068">IFERROR(_xlfn.IFS(Lääkkeet[[#This Row],[Sitoutunut pääoma 
1.1.-30.6.2025 (EUR)]]&gt;0,"Täytetyt",Lääkkeet[[#This Row],[Sitoutunut pääoma 
1.7.-31.12.2025 (EUR)]]&gt;0,"Täytetyt"),"")</f>
        <v/>
      </c>
      <c r="X1068" s="49"/>
      <c r="Y1068" s="5">
        <f>Hakulomake!$B$29</f>
        <v>0</v>
      </c>
    </row>
    <row r="1069" spans="1:25" x14ac:dyDescent="0.25">
      <c r="A1069" s="6" t="s">
        <v>59</v>
      </c>
      <c r="B1069" s="5">
        <f>Hakulomake!$B$17</f>
        <v>0</v>
      </c>
      <c r="C1069" s="61">
        <v>9</v>
      </c>
      <c r="D1069" s="5" t="s">
        <v>1790</v>
      </c>
      <c r="E1069" s="60" t="s">
        <v>1926</v>
      </c>
      <c r="F1069" s="5" t="s">
        <v>1792</v>
      </c>
      <c r="G1069" s="5" t="s">
        <v>1793</v>
      </c>
      <c r="H1069" s="5" t="s">
        <v>793</v>
      </c>
      <c r="I1069" s="5" t="s">
        <v>1778</v>
      </c>
      <c r="J1069" s="61">
        <v>28</v>
      </c>
      <c r="N1069" s="13"/>
      <c r="O1069" s="39">
        <f>MIN(Lääkkeet[[#This Row],[Velvoite 1.1.2025 (pakkauksia)]],Lääkkeet[[#This Row],[Suurimman alitusluvan mukainen velvoite 
1.1.-30.6.2025 (pakkauksia)]],Lääkkeet[[#This Row],[Alin saldo 
1.1.-30.6.2025 (pakkauksia)]])*Lääkkeet[[#This Row],[Kirjanpitoarvo / pakkaus 1.1.2025
(EUR  ALV 0 %)]]</f>
        <v>0</v>
      </c>
      <c r="P1069" s="15"/>
      <c r="Q1069" s="12"/>
      <c r="R1069" s="12"/>
      <c r="S1069" s="12"/>
      <c r="T1069" s="13"/>
      <c r="U1069" s="39">
        <f>MIN(Lääkkeet[[#This Row],[Velvoite 1.7.2025 (pakkauksia)]],Lääkkeet[[#This Row],[Suurimman alitusluvan mukainen velvoite
1.7.-31.12.2025 (pakkauksia)]],Lääkkeet[[#This Row],[Alin saldo 
1.7.-31.12.2025 (pakkauksia)]])*Lääkkeet[[#This Row],[Kirjanpitoarvo / pakkaus 1.7.2025
(EUR  ALV 0 %)]]</f>
        <v>0</v>
      </c>
      <c r="W1069" s="49" t="str" cm="1">
        <f t="array" ref="W1069">IFERROR(_xlfn.IFS(Lääkkeet[[#This Row],[Sitoutunut pääoma 
1.1.-30.6.2025 (EUR)]]&gt;0,"Täytetyt",Lääkkeet[[#This Row],[Sitoutunut pääoma 
1.7.-31.12.2025 (EUR)]]&gt;0,"Täytetyt"),"")</f>
        <v/>
      </c>
      <c r="X1069" s="49"/>
      <c r="Y1069" s="5">
        <f>Hakulomake!$B$29</f>
        <v>0</v>
      </c>
    </row>
    <row r="1070" spans="1:25" x14ac:dyDescent="0.25">
      <c r="A1070" s="6" t="s">
        <v>59</v>
      </c>
      <c r="B1070" s="5">
        <f>Hakulomake!$B$17</f>
        <v>0</v>
      </c>
      <c r="C1070" s="61">
        <v>9</v>
      </c>
      <c r="D1070" s="5" t="s">
        <v>1780</v>
      </c>
      <c r="E1070" s="60" t="s">
        <v>1927</v>
      </c>
      <c r="F1070" s="5" t="s">
        <v>1782</v>
      </c>
      <c r="G1070" s="5" t="s">
        <v>1783</v>
      </c>
      <c r="H1070" s="5" t="s">
        <v>898</v>
      </c>
      <c r="I1070" s="5" t="s">
        <v>1778</v>
      </c>
      <c r="J1070" s="61">
        <v>100</v>
      </c>
      <c r="N1070" s="13"/>
      <c r="O1070" s="39">
        <f>MIN(Lääkkeet[[#This Row],[Velvoite 1.1.2025 (pakkauksia)]],Lääkkeet[[#This Row],[Suurimman alitusluvan mukainen velvoite 
1.1.-30.6.2025 (pakkauksia)]],Lääkkeet[[#This Row],[Alin saldo 
1.1.-30.6.2025 (pakkauksia)]])*Lääkkeet[[#This Row],[Kirjanpitoarvo / pakkaus 1.1.2025
(EUR  ALV 0 %)]]</f>
        <v>0</v>
      </c>
      <c r="P1070" s="15"/>
      <c r="Q1070" s="12"/>
      <c r="R1070" s="12"/>
      <c r="S1070" s="12"/>
      <c r="T1070" s="13"/>
      <c r="U1070" s="39">
        <f>MIN(Lääkkeet[[#This Row],[Velvoite 1.7.2025 (pakkauksia)]],Lääkkeet[[#This Row],[Suurimman alitusluvan mukainen velvoite
1.7.-31.12.2025 (pakkauksia)]],Lääkkeet[[#This Row],[Alin saldo 
1.7.-31.12.2025 (pakkauksia)]])*Lääkkeet[[#This Row],[Kirjanpitoarvo / pakkaus 1.7.2025
(EUR  ALV 0 %)]]</f>
        <v>0</v>
      </c>
      <c r="W1070" s="49" t="str" cm="1">
        <f t="array" ref="W1070">IFERROR(_xlfn.IFS(Lääkkeet[[#This Row],[Sitoutunut pääoma 
1.1.-30.6.2025 (EUR)]]&gt;0,"Täytetyt",Lääkkeet[[#This Row],[Sitoutunut pääoma 
1.7.-31.12.2025 (EUR)]]&gt;0,"Täytetyt"),"")</f>
        <v/>
      </c>
      <c r="X1070" s="49"/>
      <c r="Y1070" s="5">
        <f>Hakulomake!$B$29</f>
        <v>0</v>
      </c>
    </row>
    <row r="1071" spans="1:25" x14ac:dyDescent="0.25">
      <c r="A1071" s="6" t="s">
        <v>59</v>
      </c>
      <c r="B1071" s="5">
        <f>Hakulomake!$B$17</f>
        <v>0</v>
      </c>
      <c r="C1071" s="61">
        <v>9</v>
      </c>
      <c r="D1071" s="5" t="s">
        <v>1796</v>
      </c>
      <c r="E1071" s="60" t="s">
        <v>1928</v>
      </c>
      <c r="F1071" s="5" t="s">
        <v>1798</v>
      </c>
      <c r="G1071" s="5" t="s">
        <v>1817</v>
      </c>
      <c r="H1071" s="5" t="s">
        <v>1800</v>
      </c>
      <c r="I1071" s="5" t="s">
        <v>1801</v>
      </c>
      <c r="J1071" s="61">
        <v>28</v>
      </c>
      <c r="N1071" s="13"/>
      <c r="O1071" s="39">
        <f>MIN(Lääkkeet[[#This Row],[Velvoite 1.1.2025 (pakkauksia)]],Lääkkeet[[#This Row],[Suurimman alitusluvan mukainen velvoite 
1.1.-30.6.2025 (pakkauksia)]],Lääkkeet[[#This Row],[Alin saldo 
1.1.-30.6.2025 (pakkauksia)]])*Lääkkeet[[#This Row],[Kirjanpitoarvo / pakkaus 1.1.2025
(EUR  ALV 0 %)]]</f>
        <v>0</v>
      </c>
      <c r="P1071" s="15"/>
      <c r="Q1071" s="12"/>
      <c r="R1071" s="12"/>
      <c r="S1071" s="12"/>
      <c r="T1071" s="13"/>
      <c r="U1071" s="39">
        <f>MIN(Lääkkeet[[#This Row],[Velvoite 1.7.2025 (pakkauksia)]],Lääkkeet[[#This Row],[Suurimman alitusluvan mukainen velvoite
1.7.-31.12.2025 (pakkauksia)]],Lääkkeet[[#This Row],[Alin saldo 
1.7.-31.12.2025 (pakkauksia)]])*Lääkkeet[[#This Row],[Kirjanpitoarvo / pakkaus 1.7.2025
(EUR  ALV 0 %)]]</f>
        <v>0</v>
      </c>
      <c r="W1071" s="49" t="str" cm="1">
        <f t="array" ref="W1071">IFERROR(_xlfn.IFS(Lääkkeet[[#This Row],[Sitoutunut pääoma 
1.1.-30.6.2025 (EUR)]]&gt;0,"Täytetyt",Lääkkeet[[#This Row],[Sitoutunut pääoma 
1.7.-31.12.2025 (EUR)]]&gt;0,"Täytetyt"),"")</f>
        <v/>
      </c>
      <c r="X1071" s="49"/>
      <c r="Y1071" s="5">
        <f>Hakulomake!$B$29</f>
        <v>0</v>
      </c>
    </row>
    <row r="1072" spans="1:25" x14ac:dyDescent="0.25">
      <c r="A1072" s="6" t="s">
        <v>59</v>
      </c>
      <c r="B1072" s="5">
        <f>Hakulomake!$B$17</f>
        <v>0</v>
      </c>
      <c r="C1072" s="61">
        <v>9</v>
      </c>
      <c r="D1072" s="5" t="s">
        <v>1780</v>
      </c>
      <c r="E1072" s="60" t="s">
        <v>1929</v>
      </c>
      <c r="F1072" s="5" t="s">
        <v>1782</v>
      </c>
      <c r="G1072" s="5" t="s">
        <v>1923</v>
      </c>
      <c r="H1072" s="5" t="s">
        <v>836</v>
      </c>
      <c r="I1072" s="5" t="s">
        <v>1778</v>
      </c>
      <c r="J1072" s="61">
        <v>100</v>
      </c>
      <c r="N1072" s="13"/>
      <c r="O1072" s="39">
        <f>MIN(Lääkkeet[[#This Row],[Velvoite 1.1.2025 (pakkauksia)]],Lääkkeet[[#This Row],[Suurimman alitusluvan mukainen velvoite 
1.1.-30.6.2025 (pakkauksia)]],Lääkkeet[[#This Row],[Alin saldo 
1.1.-30.6.2025 (pakkauksia)]])*Lääkkeet[[#This Row],[Kirjanpitoarvo / pakkaus 1.1.2025
(EUR  ALV 0 %)]]</f>
        <v>0</v>
      </c>
      <c r="P1072" s="15"/>
      <c r="Q1072" s="12"/>
      <c r="R1072" s="12"/>
      <c r="S1072" s="12"/>
      <c r="T1072" s="13"/>
      <c r="U1072" s="39">
        <f>MIN(Lääkkeet[[#This Row],[Velvoite 1.7.2025 (pakkauksia)]],Lääkkeet[[#This Row],[Suurimman alitusluvan mukainen velvoite
1.7.-31.12.2025 (pakkauksia)]],Lääkkeet[[#This Row],[Alin saldo 
1.7.-31.12.2025 (pakkauksia)]])*Lääkkeet[[#This Row],[Kirjanpitoarvo / pakkaus 1.7.2025
(EUR  ALV 0 %)]]</f>
        <v>0</v>
      </c>
      <c r="W1072" s="49" t="str" cm="1">
        <f t="array" ref="W1072">IFERROR(_xlfn.IFS(Lääkkeet[[#This Row],[Sitoutunut pääoma 
1.1.-30.6.2025 (EUR)]]&gt;0,"Täytetyt",Lääkkeet[[#This Row],[Sitoutunut pääoma 
1.7.-31.12.2025 (EUR)]]&gt;0,"Täytetyt"),"")</f>
        <v/>
      </c>
      <c r="X1072" s="49"/>
      <c r="Y1072" s="5">
        <f>Hakulomake!$B$29</f>
        <v>0</v>
      </c>
    </row>
    <row r="1073" spans="1:25" x14ac:dyDescent="0.25">
      <c r="A1073" s="6" t="s">
        <v>59</v>
      </c>
      <c r="B1073" s="5">
        <f>Hakulomake!$B$17</f>
        <v>0</v>
      </c>
      <c r="C1073" s="61">
        <v>9</v>
      </c>
      <c r="D1073" s="5" t="s">
        <v>1790</v>
      </c>
      <c r="E1073" s="60" t="s">
        <v>1930</v>
      </c>
      <c r="F1073" s="5" t="s">
        <v>1792</v>
      </c>
      <c r="G1073" s="5" t="s">
        <v>1806</v>
      </c>
      <c r="H1073" s="5" t="s">
        <v>898</v>
      </c>
      <c r="I1073" s="5" t="s">
        <v>1801</v>
      </c>
      <c r="J1073" s="61">
        <v>30</v>
      </c>
      <c r="N1073" s="13"/>
      <c r="O1073" s="39">
        <f>MIN(Lääkkeet[[#This Row],[Velvoite 1.1.2025 (pakkauksia)]],Lääkkeet[[#This Row],[Suurimman alitusluvan mukainen velvoite 
1.1.-30.6.2025 (pakkauksia)]],Lääkkeet[[#This Row],[Alin saldo 
1.1.-30.6.2025 (pakkauksia)]])*Lääkkeet[[#This Row],[Kirjanpitoarvo / pakkaus 1.1.2025
(EUR  ALV 0 %)]]</f>
        <v>0</v>
      </c>
      <c r="P1073" s="15"/>
      <c r="Q1073" s="12"/>
      <c r="R1073" s="12"/>
      <c r="S1073" s="12"/>
      <c r="T1073" s="13"/>
      <c r="U1073" s="39">
        <f>MIN(Lääkkeet[[#This Row],[Velvoite 1.7.2025 (pakkauksia)]],Lääkkeet[[#This Row],[Suurimman alitusluvan mukainen velvoite
1.7.-31.12.2025 (pakkauksia)]],Lääkkeet[[#This Row],[Alin saldo 
1.7.-31.12.2025 (pakkauksia)]])*Lääkkeet[[#This Row],[Kirjanpitoarvo / pakkaus 1.7.2025
(EUR  ALV 0 %)]]</f>
        <v>0</v>
      </c>
      <c r="W1073" s="49" t="str" cm="1">
        <f t="array" ref="W1073">IFERROR(_xlfn.IFS(Lääkkeet[[#This Row],[Sitoutunut pääoma 
1.1.-30.6.2025 (EUR)]]&gt;0,"Täytetyt",Lääkkeet[[#This Row],[Sitoutunut pääoma 
1.7.-31.12.2025 (EUR)]]&gt;0,"Täytetyt"),"")</f>
        <v/>
      </c>
      <c r="X1073" s="49"/>
      <c r="Y1073" s="5">
        <f>Hakulomake!$B$29</f>
        <v>0</v>
      </c>
    </row>
    <row r="1074" spans="1:25" x14ac:dyDescent="0.25">
      <c r="A1074" s="6" t="s">
        <v>59</v>
      </c>
      <c r="B1074" s="5">
        <f>Hakulomake!$B$17</f>
        <v>0</v>
      </c>
      <c r="C1074" s="61">
        <v>9</v>
      </c>
      <c r="D1074" s="5" t="s">
        <v>1780</v>
      </c>
      <c r="E1074" s="60" t="s">
        <v>1931</v>
      </c>
      <c r="F1074" s="5" t="s">
        <v>1782</v>
      </c>
      <c r="G1074" s="5" t="s">
        <v>1923</v>
      </c>
      <c r="H1074" s="5" t="s">
        <v>898</v>
      </c>
      <c r="I1074" s="5" t="s">
        <v>1778</v>
      </c>
      <c r="J1074" s="61" t="s">
        <v>1795</v>
      </c>
      <c r="N1074" s="13"/>
      <c r="O1074" s="39">
        <f>MIN(Lääkkeet[[#This Row],[Velvoite 1.1.2025 (pakkauksia)]],Lääkkeet[[#This Row],[Suurimman alitusluvan mukainen velvoite 
1.1.-30.6.2025 (pakkauksia)]],Lääkkeet[[#This Row],[Alin saldo 
1.1.-30.6.2025 (pakkauksia)]])*Lääkkeet[[#This Row],[Kirjanpitoarvo / pakkaus 1.1.2025
(EUR  ALV 0 %)]]</f>
        <v>0</v>
      </c>
      <c r="P1074" s="15"/>
      <c r="Q1074" s="12"/>
      <c r="R1074" s="12"/>
      <c r="S1074" s="12"/>
      <c r="T1074" s="13"/>
      <c r="U1074" s="39">
        <f>MIN(Lääkkeet[[#This Row],[Velvoite 1.7.2025 (pakkauksia)]],Lääkkeet[[#This Row],[Suurimman alitusluvan mukainen velvoite
1.7.-31.12.2025 (pakkauksia)]],Lääkkeet[[#This Row],[Alin saldo 
1.7.-31.12.2025 (pakkauksia)]])*Lääkkeet[[#This Row],[Kirjanpitoarvo / pakkaus 1.7.2025
(EUR  ALV 0 %)]]</f>
        <v>0</v>
      </c>
      <c r="W1074" s="49" t="str" cm="1">
        <f t="array" ref="W1074">IFERROR(_xlfn.IFS(Lääkkeet[[#This Row],[Sitoutunut pääoma 
1.1.-30.6.2025 (EUR)]]&gt;0,"Täytetyt",Lääkkeet[[#This Row],[Sitoutunut pääoma 
1.7.-31.12.2025 (EUR)]]&gt;0,"Täytetyt"),"")</f>
        <v/>
      </c>
      <c r="X1074" s="49"/>
      <c r="Y1074" s="5">
        <f>Hakulomake!$B$29</f>
        <v>0</v>
      </c>
    </row>
    <row r="1075" spans="1:25" x14ac:dyDescent="0.25">
      <c r="A1075" s="6" t="s">
        <v>59</v>
      </c>
      <c r="B1075" s="5">
        <f>Hakulomake!$B$17</f>
        <v>0</v>
      </c>
      <c r="C1075" s="61">
        <v>9</v>
      </c>
      <c r="D1075" s="5" t="s">
        <v>1780</v>
      </c>
      <c r="E1075" s="60" t="s">
        <v>2752</v>
      </c>
      <c r="F1075" s="5" t="s">
        <v>1782</v>
      </c>
      <c r="G1075" s="5" t="s">
        <v>1835</v>
      </c>
      <c r="H1075" s="5" t="s">
        <v>836</v>
      </c>
      <c r="I1075" s="5" t="s">
        <v>1778</v>
      </c>
      <c r="J1075" s="61">
        <v>56</v>
      </c>
      <c r="N1075" s="13"/>
      <c r="O1075" s="39">
        <f>MIN(Lääkkeet[[#This Row],[Velvoite 1.1.2025 (pakkauksia)]],Lääkkeet[[#This Row],[Suurimman alitusluvan mukainen velvoite 
1.1.-30.6.2025 (pakkauksia)]],Lääkkeet[[#This Row],[Alin saldo 
1.1.-30.6.2025 (pakkauksia)]])*Lääkkeet[[#This Row],[Kirjanpitoarvo / pakkaus 1.1.2025
(EUR  ALV 0 %)]]</f>
        <v>0</v>
      </c>
      <c r="P1075" s="15"/>
      <c r="Q1075" s="12"/>
      <c r="R1075" s="12"/>
      <c r="S1075" s="12"/>
      <c r="T1075" s="13"/>
      <c r="U1075" s="39">
        <f>MIN(Lääkkeet[[#This Row],[Velvoite 1.7.2025 (pakkauksia)]],Lääkkeet[[#This Row],[Suurimman alitusluvan mukainen velvoite
1.7.-31.12.2025 (pakkauksia)]],Lääkkeet[[#This Row],[Alin saldo 
1.7.-31.12.2025 (pakkauksia)]])*Lääkkeet[[#This Row],[Kirjanpitoarvo / pakkaus 1.7.2025
(EUR  ALV 0 %)]]</f>
        <v>0</v>
      </c>
      <c r="W1075" s="49" t="str" cm="1">
        <f t="array" ref="W1075">IFERROR(_xlfn.IFS(Lääkkeet[[#This Row],[Sitoutunut pääoma 
1.1.-30.6.2025 (EUR)]]&gt;0,"Täytetyt",Lääkkeet[[#This Row],[Sitoutunut pääoma 
1.7.-31.12.2025 (EUR)]]&gt;0,"Täytetyt"),"")</f>
        <v/>
      </c>
      <c r="X1075" s="49"/>
      <c r="Y1075" s="5">
        <f>Hakulomake!$B$29</f>
        <v>0</v>
      </c>
    </row>
    <row r="1076" spans="1:25" x14ac:dyDescent="0.25">
      <c r="A1076" s="6" t="s">
        <v>59</v>
      </c>
      <c r="B1076" s="5">
        <f>Hakulomake!$B$17</f>
        <v>0</v>
      </c>
      <c r="C1076" s="61">
        <v>9</v>
      </c>
      <c r="D1076" s="5" t="s">
        <v>1790</v>
      </c>
      <c r="E1076" s="60" t="s">
        <v>1932</v>
      </c>
      <c r="F1076" s="5" t="s">
        <v>1792</v>
      </c>
      <c r="G1076" s="5" t="s">
        <v>1793</v>
      </c>
      <c r="H1076" s="5" t="s">
        <v>836</v>
      </c>
      <c r="I1076" s="5" t="s">
        <v>1778</v>
      </c>
      <c r="J1076" s="61">
        <v>56</v>
      </c>
      <c r="N1076" s="13"/>
      <c r="O1076" s="39">
        <f>MIN(Lääkkeet[[#This Row],[Velvoite 1.1.2025 (pakkauksia)]],Lääkkeet[[#This Row],[Suurimman alitusluvan mukainen velvoite 
1.1.-30.6.2025 (pakkauksia)]],Lääkkeet[[#This Row],[Alin saldo 
1.1.-30.6.2025 (pakkauksia)]])*Lääkkeet[[#This Row],[Kirjanpitoarvo / pakkaus 1.1.2025
(EUR  ALV 0 %)]]</f>
        <v>0</v>
      </c>
      <c r="P1076" s="15"/>
      <c r="Q1076" s="12"/>
      <c r="R1076" s="12"/>
      <c r="S1076" s="12"/>
      <c r="T1076" s="13"/>
      <c r="U1076" s="39">
        <f>MIN(Lääkkeet[[#This Row],[Velvoite 1.7.2025 (pakkauksia)]],Lääkkeet[[#This Row],[Suurimman alitusluvan mukainen velvoite
1.7.-31.12.2025 (pakkauksia)]],Lääkkeet[[#This Row],[Alin saldo 
1.7.-31.12.2025 (pakkauksia)]])*Lääkkeet[[#This Row],[Kirjanpitoarvo / pakkaus 1.7.2025
(EUR  ALV 0 %)]]</f>
        <v>0</v>
      </c>
      <c r="W1076" s="49" t="str" cm="1">
        <f t="array" ref="W1076">IFERROR(_xlfn.IFS(Lääkkeet[[#This Row],[Sitoutunut pääoma 
1.1.-30.6.2025 (EUR)]]&gt;0,"Täytetyt",Lääkkeet[[#This Row],[Sitoutunut pääoma 
1.7.-31.12.2025 (EUR)]]&gt;0,"Täytetyt"),"")</f>
        <v/>
      </c>
      <c r="X1076" s="49"/>
      <c r="Y1076" s="5">
        <f>Hakulomake!$B$29</f>
        <v>0</v>
      </c>
    </row>
    <row r="1077" spans="1:25" x14ac:dyDescent="0.25">
      <c r="A1077" s="6" t="s">
        <v>59</v>
      </c>
      <c r="B1077" s="5">
        <f>Hakulomake!$B$17</f>
        <v>0</v>
      </c>
      <c r="C1077" s="61">
        <v>9</v>
      </c>
      <c r="D1077" s="5" t="s">
        <v>1774</v>
      </c>
      <c r="E1077" s="60" t="s">
        <v>1933</v>
      </c>
      <c r="F1077" s="5" t="s">
        <v>1776</v>
      </c>
      <c r="G1077" s="5" t="s">
        <v>1815</v>
      </c>
      <c r="H1077" s="5" t="s">
        <v>898</v>
      </c>
      <c r="I1077" s="5" t="s">
        <v>1778</v>
      </c>
      <c r="J1077" s="61">
        <v>28</v>
      </c>
      <c r="N1077" s="13"/>
      <c r="O1077" s="39">
        <f>MIN(Lääkkeet[[#This Row],[Velvoite 1.1.2025 (pakkauksia)]],Lääkkeet[[#This Row],[Suurimman alitusluvan mukainen velvoite 
1.1.-30.6.2025 (pakkauksia)]],Lääkkeet[[#This Row],[Alin saldo 
1.1.-30.6.2025 (pakkauksia)]])*Lääkkeet[[#This Row],[Kirjanpitoarvo / pakkaus 1.1.2025
(EUR  ALV 0 %)]]</f>
        <v>0</v>
      </c>
      <c r="P1077" s="15"/>
      <c r="Q1077" s="12"/>
      <c r="R1077" s="12"/>
      <c r="S1077" s="12"/>
      <c r="T1077" s="13"/>
      <c r="U1077" s="39">
        <f>MIN(Lääkkeet[[#This Row],[Velvoite 1.7.2025 (pakkauksia)]],Lääkkeet[[#This Row],[Suurimman alitusluvan mukainen velvoite
1.7.-31.12.2025 (pakkauksia)]],Lääkkeet[[#This Row],[Alin saldo 
1.7.-31.12.2025 (pakkauksia)]])*Lääkkeet[[#This Row],[Kirjanpitoarvo / pakkaus 1.7.2025
(EUR  ALV 0 %)]]</f>
        <v>0</v>
      </c>
      <c r="W1077" s="49" t="str" cm="1">
        <f t="array" ref="W1077">IFERROR(_xlfn.IFS(Lääkkeet[[#This Row],[Sitoutunut pääoma 
1.1.-30.6.2025 (EUR)]]&gt;0,"Täytetyt",Lääkkeet[[#This Row],[Sitoutunut pääoma 
1.7.-31.12.2025 (EUR)]]&gt;0,"Täytetyt"),"")</f>
        <v/>
      </c>
      <c r="X1077" s="49"/>
      <c r="Y1077" s="5">
        <f>Hakulomake!$B$29</f>
        <v>0</v>
      </c>
    </row>
    <row r="1078" spans="1:25" x14ac:dyDescent="0.25">
      <c r="A1078" s="6" t="s">
        <v>59</v>
      </c>
      <c r="B1078" s="5">
        <f>Hakulomake!$B$17</f>
        <v>0</v>
      </c>
      <c r="C1078" s="61">
        <v>9</v>
      </c>
      <c r="D1078" s="5" t="s">
        <v>1790</v>
      </c>
      <c r="E1078" s="60" t="s">
        <v>1934</v>
      </c>
      <c r="F1078" s="5" t="s">
        <v>1792</v>
      </c>
      <c r="G1078" s="5" t="s">
        <v>1793</v>
      </c>
      <c r="H1078" s="5" t="s">
        <v>793</v>
      </c>
      <c r="I1078" s="5" t="s">
        <v>1778</v>
      </c>
      <c r="J1078" s="61">
        <v>28</v>
      </c>
      <c r="N1078" s="13"/>
      <c r="O1078" s="39">
        <f>MIN(Lääkkeet[[#This Row],[Velvoite 1.1.2025 (pakkauksia)]],Lääkkeet[[#This Row],[Suurimman alitusluvan mukainen velvoite 
1.1.-30.6.2025 (pakkauksia)]],Lääkkeet[[#This Row],[Alin saldo 
1.1.-30.6.2025 (pakkauksia)]])*Lääkkeet[[#This Row],[Kirjanpitoarvo / pakkaus 1.1.2025
(EUR  ALV 0 %)]]</f>
        <v>0</v>
      </c>
      <c r="P1078" s="15"/>
      <c r="Q1078" s="12"/>
      <c r="R1078" s="12"/>
      <c r="S1078" s="12"/>
      <c r="T1078" s="13"/>
      <c r="U1078" s="39">
        <f>MIN(Lääkkeet[[#This Row],[Velvoite 1.7.2025 (pakkauksia)]],Lääkkeet[[#This Row],[Suurimman alitusluvan mukainen velvoite
1.7.-31.12.2025 (pakkauksia)]],Lääkkeet[[#This Row],[Alin saldo 
1.7.-31.12.2025 (pakkauksia)]])*Lääkkeet[[#This Row],[Kirjanpitoarvo / pakkaus 1.7.2025
(EUR  ALV 0 %)]]</f>
        <v>0</v>
      </c>
      <c r="W1078" s="49" t="str" cm="1">
        <f t="array" ref="W1078">IFERROR(_xlfn.IFS(Lääkkeet[[#This Row],[Sitoutunut pääoma 
1.1.-30.6.2025 (EUR)]]&gt;0,"Täytetyt",Lääkkeet[[#This Row],[Sitoutunut pääoma 
1.7.-31.12.2025 (EUR)]]&gt;0,"Täytetyt"),"")</f>
        <v/>
      </c>
      <c r="X1078" s="49"/>
      <c r="Y1078" s="5">
        <f>Hakulomake!$B$29</f>
        <v>0</v>
      </c>
    </row>
    <row r="1079" spans="1:25" x14ac:dyDescent="0.25">
      <c r="A1079" s="6" t="s">
        <v>59</v>
      </c>
      <c r="B1079" s="5">
        <f>Hakulomake!$B$17</f>
        <v>0</v>
      </c>
      <c r="C1079" s="61">
        <v>9</v>
      </c>
      <c r="D1079" s="5" t="s">
        <v>1823</v>
      </c>
      <c r="E1079" s="60" t="s">
        <v>1935</v>
      </c>
      <c r="F1079" s="5" t="s">
        <v>1825</v>
      </c>
      <c r="G1079" s="5" t="s">
        <v>1826</v>
      </c>
      <c r="H1079" s="5" t="s">
        <v>793</v>
      </c>
      <c r="I1079" s="5" t="s">
        <v>1778</v>
      </c>
      <c r="J1079" s="61">
        <v>28</v>
      </c>
      <c r="N1079" s="13"/>
      <c r="O1079" s="39">
        <f>MIN(Lääkkeet[[#This Row],[Velvoite 1.1.2025 (pakkauksia)]],Lääkkeet[[#This Row],[Suurimman alitusluvan mukainen velvoite 
1.1.-30.6.2025 (pakkauksia)]],Lääkkeet[[#This Row],[Alin saldo 
1.1.-30.6.2025 (pakkauksia)]])*Lääkkeet[[#This Row],[Kirjanpitoarvo / pakkaus 1.1.2025
(EUR  ALV 0 %)]]</f>
        <v>0</v>
      </c>
      <c r="P1079" s="15"/>
      <c r="Q1079" s="12"/>
      <c r="R1079" s="12"/>
      <c r="S1079" s="12"/>
      <c r="T1079" s="13"/>
      <c r="U1079" s="39">
        <f>MIN(Lääkkeet[[#This Row],[Velvoite 1.7.2025 (pakkauksia)]],Lääkkeet[[#This Row],[Suurimman alitusluvan mukainen velvoite
1.7.-31.12.2025 (pakkauksia)]],Lääkkeet[[#This Row],[Alin saldo 
1.7.-31.12.2025 (pakkauksia)]])*Lääkkeet[[#This Row],[Kirjanpitoarvo / pakkaus 1.7.2025
(EUR  ALV 0 %)]]</f>
        <v>0</v>
      </c>
      <c r="W1079" s="49" t="str" cm="1">
        <f t="array" ref="W1079">IFERROR(_xlfn.IFS(Lääkkeet[[#This Row],[Sitoutunut pääoma 
1.1.-30.6.2025 (EUR)]]&gt;0,"Täytetyt",Lääkkeet[[#This Row],[Sitoutunut pääoma 
1.7.-31.12.2025 (EUR)]]&gt;0,"Täytetyt"),"")</f>
        <v/>
      </c>
      <c r="X1079" s="49"/>
      <c r="Y1079" s="5">
        <f>Hakulomake!$B$29</f>
        <v>0</v>
      </c>
    </row>
    <row r="1080" spans="1:25" x14ac:dyDescent="0.25">
      <c r="A1080" s="6" t="s">
        <v>59</v>
      </c>
      <c r="B1080" s="5">
        <f>Hakulomake!$B$17</f>
        <v>0</v>
      </c>
      <c r="C1080" s="61">
        <v>9</v>
      </c>
      <c r="D1080" s="5" t="s">
        <v>1780</v>
      </c>
      <c r="E1080" s="60" t="s">
        <v>1936</v>
      </c>
      <c r="F1080" s="5" t="s">
        <v>1782</v>
      </c>
      <c r="G1080" s="5" t="s">
        <v>1783</v>
      </c>
      <c r="H1080" s="5" t="s">
        <v>898</v>
      </c>
      <c r="I1080" s="5" t="s">
        <v>400</v>
      </c>
      <c r="J1080" s="61" t="s">
        <v>898</v>
      </c>
      <c r="N1080" s="13"/>
      <c r="O1080" s="39">
        <f>MIN(Lääkkeet[[#This Row],[Velvoite 1.1.2025 (pakkauksia)]],Lääkkeet[[#This Row],[Suurimman alitusluvan mukainen velvoite 
1.1.-30.6.2025 (pakkauksia)]],Lääkkeet[[#This Row],[Alin saldo 
1.1.-30.6.2025 (pakkauksia)]])*Lääkkeet[[#This Row],[Kirjanpitoarvo / pakkaus 1.1.2025
(EUR  ALV 0 %)]]</f>
        <v>0</v>
      </c>
      <c r="P1080" s="15"/>
      <c r="Q1080" s="12"/>
      <c r="R1080" s="12"/>
      <c r="S1080" s="12"/>
      <c r="T1080" s="13"/>
      <c r="U1080" s="39">
        <f>MIN(Lääkkeet[[#This Row],[Velvoite 1.7.2025 (pakkauksia)]],Lääkkeet[[#This Row],[Suurimman alitusluvan mukainen velvoite
1.7.-31.12.2025 (pakkauksia)]],Lääkkeet[[#This Row],[Alin saldo 
1.7.-31.12.2025 (pakkauksia)]])*Lääkkeet[[#This Row],[Kirjanpitoarvo / pakkaus 1.7.2025
(EUR  ALV 0 %)]]</f>
        <v>0</v>
      </c>
      <c r="W1080" s="49" t="str" cm="1">
        <f t="array" ref="W1080">IFERROR(_xlfn.IFS(Lääkkeet[[#This Row],[Sitoutunut pääoma 
1.1.-30.6.2025 (EUR)]]&gt;0,"Täytetyt",Lääkkeet[[#This Row],[Sitoutunut pääoma 
1.7.-31.12.2025 (EUR)]]&gt;0,"Täytetyt"),"")</f>
        <v/>
      </c>
      <c r="X1080" s="49"/>
      <c r="Y1080" s="5">
        <f>Hakulomake!$B$29</f>
        <v>0</v>
      </c>
    </row>
    <row r="1081" spans="1:25" x14ac:dyDescent="0.25">
      <c r="A1081" s="6" t="s">
        <v>59</v>
      </c>
      <c r="B1081" s="5">
        <f>Hakulomake!$B$17</f>
        <v>0</v>
      </c>
      <c r="C1081" s="61">
        <v>9</v>
      </c>
      <c r="D1081" s="5" t="s">
        <v>1774</v>
      </c>
      <c r="E1081" s="60" t="s">
        <v>1937</v>
      </c>
      <c r="F1081" s="5" t="s">
        <v>1776</v>
      </c>
      <c r="G1081" s="5" t="s">
        <v>1815</v>
      </c>
      <c r="H1081" s="5" t="s">
        <v>898</v>
      </c>
      <c r="I1081" s="5" t="s">
        <v>1778</v>
      </c>
      <c r="J1081" s="61">
        <v>56</v>
      </c>
      <c r="N1081" s="13"/>
      <c r="O1081" s="39">
        <f>MIN(Lääkkeet[[#This Row],[Velvoite 1.1.2025 (pakkauksia)]],Lääkkeet[[#This Row],[Suurimman alitusluvan mukainen velvoite 
1.1.-30.6.2025 (pakkauksia)]],Lääkkeet[[#This Row],[Alin saldo 
1.1.-30.6.2025 (pakkauksia)]])*Lääkkeet[[#This Row],[Kirjanpitoarvo / pakkaus 1.1.2025
(EUR  ALV 0 %)]]</f>
        <v>0</v>
      </c>
      <c r="P1081" s="15"/>
      <c r="Q1081" s="12"/>
      <c r="R1081" s="12"/>
      <c r="S1081" s="12"/>
      <c r="T1081" s="13"/>
      <c r="U1081" s="39">
        <f>MIN(Lääkkeet[[#This Row],[Velvoite 1.7.2025 (pakkauksia)]],Lääkkeet[[#This Row],[Suurimman alitusluvan mukainen velvoite
1.7.-31.12.2025 (pakkauksia)]],Lääkkeet[[#This Row],[Alin saldo 
1.7.-31.12.2025 (pakkauksia)]])*Lääkkeet[[#This Row],[Kirjanpitoarvo / pakkaus 1.7.2025
(EUR  ALV 0 %)]]</f>
        <v>0</v>
      </c>
      <c r="W1081" s="49" t="str" cm="1">
        <f t="array" ref="W1081">IFERROR(_xlfn.IFS(Lääkkeet[[#This Row],[Sitoutunut pääoma 
1.1.-30.6.2025 (EUR)]]&gt;0,"Täytetyt",Lääkkeet[[#This Row],[Sitoutunut pääoma 
1.7.-31.12.2025 (EUR)]]&gt;0,"Täytetyt"),"")</f>
        <v/>
      </c>
      <c r="X1081" s="49"/>
      <c r="Y1081" s="5">
        <f>Hakulomake!$B$29</f>
        <v>0</v>
      </c>
    </row>
    <row r="1082" spans="1:25" x14ac:dyDescent="0.25">
      <c r="A1082" s="6" t="s">
        <v>59</v>
      </c>
      <c r="B1082" s="5">
        <f>Hakulomake!$B$17</f>
        <v>0</v>
      </c>
      <c r="C1082" s="61">
        <v>9</v>
      </c>
      <c r="D1082" s="5" t="s">
        <v>1796</v>
      </c>
      <c r="E1082" s="60" t="s">
        <v>2753</v>
      </c>
      <c r="F1082" s="5" t="s">
        <v>1798</v>
      </c>
      <c r="G1082" s="5" t="s">
        <v>1884</v>
      </c>
      <c r="H1082" s="5" t="s">
        <v>267</v>
      </c>
      <c r="I1082" s="5" t="s">
        <v>1801</v>
      </c>
      <c r="J1082" s="61">
        <v>56</v>
      </c>
      <c r="N1082" s="13"/>
      <c r="O1082" s="39">
        <f>MIN(Lääkkeet[[#This Row],[Velvoite 1.1.2025 (pakkauksia)]],Lääkkeet[[#This Row],[Suurimman alitusluvan mukainen velvoite 
1.1.-30.6.2025 (pakkauksia)]],Lääkkeet[[#This Row],[Alin saldo 
1.1.-30.6.2025 (pakkauksia)]])*Lääkkeet[[#This Row],[Kirjanpitoarvo / pakkaus 1.1.2025
(EUR  ALV 0 %)]]</f>
        <v>0</v>
      </c>
      <c r="P1082" s="15"/>
      <c r="Q1082" s="12"/>
      <c r="R1082" s="12"/>
      <c r="S1082" s="12"/>
      <c r="T1082" s="13"/>
      <c r="U1082" s="39">
        <f>MIN(Lääkkeet[[#This Row],[Velvoite 1.7.2025 (pakkauksia)]],Lääkkeet[[#This Row],[Suurimman alitusluvan mukainen velvoite
1.7.-31.12.2025 (pakkauksia)]],Lääkkeet[[#This Row],[Alin saldo 
1.7.-31.12.2025 (pakkauksia)]])*Lääkkeet[[#This Row],[Kirjanpitoarvo / pakkaus 1.7.2025
(EUR  ALV 0 %)]]</f>
        <v>0</v>
      </c>
      <c r="W1082" s="49" t="str" cm="1">
        <f t="array" ref="W1082">IFERROR(_xlfn.IFS(Lääkkeet[[#This Row],[Sitoutunut pääoma 
1.1.-30.6.2025 (EUR)]]&gt;0,"Täytetyt",Lääkkeet[[#This Row],[Sitoutunut pääoma 
1.7.-31.12.2025 (EUR)]]&gt;0,"Täytetyt"),"")</f>
        <v/>
      </c>
      <c r="X1082" s="49"/>
      <c r="Y1082" s="5">
        <f>Hakulomake!$B$29</f>
        <v>0</v>
      </c>
    </row>
    <row r="1083" spans="1:25" x14ac:dyDescent="0.25">
      <c r="A1083" s="6" t="s">
        <v>59</v>
      </c>
      <c r="B1083" s="5">
        <f>Hakulomake!$B$17</f>
        <v>0</v>
      </c>
      <c r="C1083" s="61">
        <v>9</v>
      </c>
      <c r="D1083" s="5" t="s">
        <v>1774</v>
      </c>
      <c r="E1083" s="60" t="s">
        <v>1938</v>
      </c>
      <c r="F1083" s="5" t="s">
        <v>1776</v>
      </c>
      <c r="G1083" s="5" t="s">
        <v>1819</v>
      </c>
      <c r="H1083" s="5" t="s">
        <v>836</v>
      </c>
      <c r="I1083" s="5" t="s">
        <v>1801</v>
      </c>
      <c r="J1083" s="61">
        <v>28</v>
      </c>
      <c r="N1083" s="13"/>
      <c r="O1083" s="39">
        <f>MIN(Lääkkeet[[#This Row],[Velvoite 1.1.2025 (pakkauksia)]],Lääkkeet[[#This Row],[Suurimman alitusluvan mukainen velvoite 
1.1.-30.6.2025 (pakkauksia)]],Lääkkeet[[#This Row],[Alin saldo 
1.1.-30.6.2025 (pakkauksia)]])*Lääkkeet[[#This Row],[Kirjanpitoarvo / pakkaus 1.1.2025
(EUR  ALV 0 %)]]</f>
        <v>0</v>
      </c>
      <c r="P1083" s="15"/>
      <c r="Q1083" s="12"/>
      <c r="R1083" s="12"/>
      <c r="S1083" s="12"/>
      <c r="T1083" s="13"/>
      <c r="U1083" s="39">
        <f>MIN(Lääkkeet[[#This Row],[Velvoite 1.7.2025 (pakkauksia)]],Lääkkeet[[#This Row],[Suurimman alitusluvan mukainen velvoite
1.7.-31.12.2025 (pakkauksia)]],Lääkkeet[[#This Row],[Alin saldo 
1.7.-31.12.2025 (pakkauksia)]])*Lääkkeet[[#This Row],[Kirjanpitoarvo / pakkaus 1.7.2025
(EUR  ALV 0 %)]]</f>
        <v>0</v>
      </c>
      <c r="W1083" s="49" t="str" cm="1">
        <f t="array" ref="W1083">IFERROR(_xlfn.IFS(Lääkkeet[[#This Row],[Sitoutunut pääoma 
1.1.-30.6.2025 (EUR)]]&gt;0,"Täytetyt",Lääkkeet[[#This Row],[Sitoutunut pääoma 
1.7.-31.12.2025 (EUR)]]&gt;0,"Täytetyt"),"")</f>
        <v/>
      </c>
      <c r="X1083" s="49"/>
      <c r="Y1083" s="5">
        <f>Hakulomake!$B$29</f>
        <v>0</v>
      </c>
    </row>
    <row r="1084" spans="1:25" x14ac:dyDescent="0.25">
      <c r="A1084" s="6" t="s">
        <v>59</v>
      </c>
      <c r="B1084" s="5">
        <f>Hakulomake!$B$17</f>
        <v>0</v>
      </c>
      <c r="C1084" s="61">
        <v>9</v>
      </c>
      <c r="D1084" s="5" t="s">
        <v>1774</v>
      </c>
      <c r="E1084" s="60" t="s">
        <v>1939</v>
      </c>
      <c r="F1084" s="5" t="s">
        <v>1776</v>
      </c>
      <c r="G1084" s="5" t="s">
        <v>1819</v>
      </c>
      <c r="H1084" s="5" t="s">
        <v>898</v>
      </c>
      <c r="I1084" s="5" t="s">
        <v>1801</v>
      </c>
      <c r="J1084" s="61">
        <v>56</v>
      </c>
      <c r="N1084" s="13"/>
      <c r="O1084" s="39">
        <f>MIN(Lääkkeet[[#This Row],[Velvoite 1.1.2025 (pakkauksia)]],Lääkkeet[[#This Row],[Suurimman alitusluvan mukainen velvoite 
1.1.-30.6.2025 (pakkauksia)]],Lääkkeet[[#This Row],[Alin saldo 
1.1.-30.6.2025 (pakkauksia)]])*Lääkkeet[[#This Row],[Kirjanpitoarvo / pakkaus 1.1.2025
(EUR  ALV 0 %)]]</f>
        <v>0</v>
      </c>
      <c r="P1084" s="15"/>
      <c r="Q1084" s="12"/>
      <c r="R1084" s="12"/>
      <c r="S1084" s="12"/>
      <c r="T1084" s="13"/>
      <c r="U1084" s="39">
        <f>MIN(Lääkkeet[[#This Row],[Velvoite 1.7.2025 (pakkauksia)]],Lääkkeet[[#This Row],[Suurimman alitusluvan mukainen velvoite
1.7.-31.12.2025 (pakkauksia)]],Lääkkeet[[#This Row],[Alin saldo 
1.7.-31.12.2025 (pakkauksia)]])*Lääkkeet[[#This Row],[Kirjanpitoarvo / pakkaus 1.7.2025
(EUR  ALV 0 %)]]</f>
        <v>0</v>
      </c>
      <c r="W1084" s="49" t="str" cm="1">
        <f t="array" ref="W1084">IFERROR(_xlfn.IFS(Lääkkeet[[#This Row],[Sitoutunut pääoma 
1.1.-30.6.2025 (EUR)]]&gt;0,"Täytetyt",Lääkkeet[[#This Row],[Sitoutunut pääoma 
1.7.-31.12.2025 (EUR)]]&gt;0,"Täytetyt"),"")</f>
        <v/>
      </c>
      <c r="X1084" s="49"/>
      <c r="Y1084" s="5">
        <f>Hakulomake!$B$29</f>
        <v>0</v>
      </c>
    </row>
    <row r="1085" spans="1:25" x14ac:dyDescent="0.25">
      <c r="A1085" s="6" t="s">
        <v>59</v>
      </c>
      <c r="B1085" s="5">
        <f>Hakulomake!$B$17</f>
        <v>0</v>
      </c>
      <c r="C1085" s="61">
        <v>9</v>
      </c>
      <c r="D1085" s="5" t="s">
        <v>1774</v>
      </c>
      <c r="E1085" s="60" t="s">
        <v>1940</v>
      </c>
      <c r="F1085" s="5" t="s">
        <v>1776</v>
      </c>
      <c r="G1085" s="5" t="s">
        <v>1906</v>
      </c>
      <c r="H1085" s="5" t="s">
        <v>898</v>
      </c>
      <c r="I1085" s="5" t="s">
        <v>1778</v>
      </c>
      <c r="J1085" s="61">
        <v>100</v>
      </c>
      <c r="N1085" s="13"/>
      <c r="O1085" s="39">
        <f>MIN(Lääkkeet[[#This Row],[Velvoite 1.1.2025 (pakkauksia)]],Lääkkeet[[#This Row],[Suurimman alitusluvan mukainen velvoite 
1.1.-30.6.2025 (pakkauksia)]],Lääkkeet[[#This Row],[Alin saldo 
1.1.-30.6.2025 (pakkauksia)]])*Lääkkeet[[#This Row],[Kirjanpitoarvo / pakkaus 1.1.2025
(EUR  ALV 0 %)]]</f>
        <v>0</v>
      </c>
      <c r="P1085" s="15"/>
      <c r="Q1085" s="12"/>
      <c r="R1085" s="12"/>
      <c r="S1085" s="12"/>
      <c r="T1085" s="13"/>
      <c r="U1085" s="39">
        <f>MIN(Lääkkeet[[#This Row],[Velvoite 1.7.2025 (pakkauksia)]],Lääkkeet[[#This Row],[Suurimman alitusluvan mukainen velvoite
1.7.-31.12.2025 (pakkauksia)]],Lääkkeet[[#This Row],[Alin saldo 
1.7.-31.12.2025 (pakkauksia)]])*Lääkkeet[[#This Row],[Kirjanpitoarvo / pakkaus 1.7.2025
(EUR  ALV 0 %)]]</f>
        <v>0</v>
      </c>
      <c r="W1085" s="49" t="str" cm="1">
        <f t="array" ref="W1085">IFERROR(_xlfn.IFS(Lääkkeet[[#This Row],[Sitoutunut pääoma 
1.1.-30.6.2025 (EUR)]]&gt;0,"Täytetyt",Lääkkeet[[#This Row],[Sitoutunut pääoma 
1.7.-31.12.2025 (EUR)]]&gt;0,"Täytetyt"),"")</f>
        <v/>
      </c>
      <c r="X1085" s="49"/>
      <c r="Y1085" s="5">
        <f>Hakulomake!$B$29</f>
        <v>0</v>
      </c>
    </row>
    <row r="1086" spans="1:25" x14ac:dyDescent="0.25">
      <c r="A1086" s="6" t="s">
        <v>59</v>
      </c>
      <c r="B1086" s="5">
        <f>Hakulomake!$B$17</f>
        <v>0</v>
      </c>
      <c r="C1086" s="61">
        <v>9</v>
      </c>
      <c r="D1086" s="5" t="s">
        <v>1774</v>
      </c>
      <c r="E1086" s="60" t="s">
        <v>1941</v>
      </c>
      <c r="F1086" s="5" t="s">
        <v>1776</v>
      </c>
      <c r="G1086" s="5" t="s">
        <v>1906</v>
      </c>
      <c r="H1086" s="5" t="s">
        <v>836</v>
      </c>
      <c r="I1086" s="5" t="s">
        <v>1778</v>
      </c>
      <c r="J1086" s="61">
        <v>28</v>
      </c>
      <c r="N1086" s="13"/>
      <c r="O1086" s="39">
        <f>MIN(Lääkkeet[[#This Row],[Velvoite 1.1.2025 (pakkauksia)]],Lääkkeet[[#This Row],[Suurimman alitusluvan mukainen velvoite 
1.1.-30.6.2025 (pakkauksia)]],Lääkkeet[[#This Row],[Alin saldo 
1.1.-30.6.2025 (pakkauksia)]])*Lääkkeet[[#This Row],[Kirjanpitoarvo / pakkaus 1.1.2025
(EUR  ALV 0 %)]]</f>
        <v>0</v>
      </c>
      <c r="P1086" s="15"/>
      <c r="Q1086" s="12"/>
      <c r="R1086" s="12"/>
      <c r="S1086" s="12"/>
      <c r="T1086" s="13"/>
      <c r="U1086" s="39">
        <f>MIN(Lääkkeet[[#This Row],[Velvoite 1.7.2025 (pakkauksia)]],Lääkkeet[[#This Row],[Suurimman alitusluvan mukainen velvoite
1.7.-31.12.2025 (pakkauksia)]],Lääkkeet[[#This Row],[Alin saldo 
1.7.-31.12.2025 (pakkauksia)]])*Lääkkeet[[#This Row],[Kirjanpitoarvo / pakkaus 1.7.2025
(EUR  ALV 0 %)]]</f>
        <v>0</v>
      </c>
      <c r="W1086" s="49" t="str" cm="1">
        <f t="array" ref="W1086">IFERROR(_xlfn.IFS(Lääkkeet[[#This Row],[Sitoutunut pääoma 
1.1.-30.6.2025 (EUR)]]&gt;0,"Täytetyt",Lääkkeet[[#This Row],[Sitoutunut pääoma 
1.7.-31.12.2025 (EUR)]]&gt;0,"Täytetyt"),"")</f>
        <v/>
      </c>
      <c r="X1086" s="49"/>
      <c r="Y1086" s="5">
        <f>Hakulomake!$B$29</f>
        <v>0</v>
      </c>
    </row>
    <row r="1087" spans="1:25" x14ac:dyDescent="0.25">
      <c r="A1087" s="6" t="s">
        <v>59</v>
      </c>
      <c r="B1087" s="5">
        <f>Hakulomake!$B$17</f>
        <v>0</v>
      </c>
      <c r="C1087" s="61">
        <v>9</v>
      </c>
      <c r="D1087" s="5" t="s">
        <v>1790</v>
      </c>
      <c r="E1087" s="60" t="s">
        <v>1942</v>
      </c>
      <c r="F1087" s="5" t="s">
        <v>1792</v>
      </c>
      <c r="G1087" s="5" t="s">
        <v>1804</v>
      </c>
      <c r="H1087" s="5" t="s">
        <v>793</v>
      </c>
      <c r="I1087" s="5" t="s">
        <v>1801</v>
      </c>
      <c r="J1087" s="61">
        <v>28</v>
      </c>
      <c r="N1087" s="13"/>
      <c r="O1087" s="39">
        <f>MIN(Lääkkeet[[#This Row],[Velvoite 1.1.2025 (pakkauksia)]],Lääkkeet[[#This Row],[Suurimman alitusluvan mukainen velvoite 
1.1.-30.6.2025 (pakkauksia)]],Lääkkeet[[#This Row],[Alin saldo 
1.1.-30.6.2025 (pakkauksia)]])*Lääkkeet[[#This Row],[Kirjanpitoarvo / pakkaus 1.1.2025
(EUR  ALV 0 %)]]</f>
        <v>0</v>
      </c>
      <c r="P1087" s="15"/>
      <c r="Q1087" s="12"/>
      <c r="R1087" s="12"/>
      <c r="S1087" s="12"/>
      <c r="T1087" s="13"/>
      <c r="U1087" s="39">
        <f>MIN(Lääkkeet[[#This Row],[Velvoite 1.7.2025 (pakkauksia)]],Lääkkeet[[#This Row],[Suurimman alitusluvan mukainen velvoite
1.7.-31.12.2025 (pakkauksia)]],Lääkkeet[[#This Row],[Alin saldo 
1.7.-31.12.2025 (pakkauksia)]])*Lääkkeet[[#This Row],[Kirjanpitoarvo / pakkaus 1.7.2025
(EUR  ALV 0 %)]]</f>
        <v>0</v>
      </c>
      <c r="W1087" s="49" t="str" cm="1">
        <f t="array" ref="W1087">IFERROR(_xlfn.IFS(Lääkkeet[[#This Row],[Sitoutunut pääoma 
1.1.-30.6.2025 (EUR)]]&gt;0,"Täytetyt",Lääkkeet[[#This Row],[Sitoutunut pääoma 
1.7.-31.12.2025 (EUR)]]&gt;0,"Täytetyt"),"")</f>
        <v/>
      </c>
      <c r="X1087" s="49"/>
      <c r="Y1087" s="5">
        <f>Hakulomake!$B$29</f>
        <v>0</v>
      </c>
    </row>
    <row r="1088" spans="1:25" x14ac:dyDescent="0.25">
      <c r="A1088" s="6" t="s">
        <v>59</v>
      </c>
      <c r="B1088" s="5">
        <f>Hakulomake!$B$17</f>
        <v>0</v>
      </c>
      <c r="C1088" s="61">
        <v>9</v>
      </c>
      <c r="D1088" s="5" t="s">
        <v>1796</v>
      </c>
      <c r="E1088" s="60" t="s">
        <v>1943</v>
      </c>
      <c r="F1088" s="5" t="s">
        <v>1798</v>
      </c>
      <c r="G1088" s="5" t="s">
        <v>1884</v>
      </c>
      <c r="H1088" s="5" t="s">
        <v>1800</v>
      </c>
      <c r="I1088" s="5" t="s">
        <v>1801</v>
      </c>
      <c r="J1088" s="61">
        <v>28</v>
      </c>
      <c r="N1088" s="13"/>
      <c r="O1088" s="39">
        <f>MIN(Lääkkeet[[#This Row],[Velvoite 1.1.2025 (pakkauksia)]],Lääkkeet[[#This Row],[Suurimman alitusluvan mukainen velvoite 
1.1.-30.6.2025 (pakkauksia)]],Lääkkeet[[#This Row],[Alin saldo 
1.1.-30.6.2025 (pakkauksia)]])*Lääkkeet[[#This Row],[Kirjanpitoarvo / pakkaus 1.1.2025
(EUR  ALV 0 %)]]</f>
        <v>0</v>
      </c>
      <c r="P1088" s="15"/>
      <c r="Q1088" s="12"/>
      <c r="R1088" s="12"/>
      <c r="S1088" s="12"/>
      <c r="T1088" s="13"/>
      <c r="U1088" s="39">
        <f>MIN(Lääkkeet[[#This Row],[Velvoite 1.7.2025 (pakkauksia)]],Lääkkeet[[#This Row],[Suurimman alitusluvan mukainen velvoite
1.7.-31.12.2025 (pakkauksia)]],Lääkkeet[[#This Row],[Alin saldo 
1.7.-31.12.2025 (pakkauksia)]])*Lääkkeet[[#This Row],[Kirjanpitoarvo / pakkaus 1.7.2025
(EUR  ALV 0 %)]]</f>
        <v>0</v>
      </c>
      <c r="W1088" s="49" t="str" cm="1">
        <f t="array" ref="W1088">IFERROR(_xlfn.IFS(Lääkkeet[[#This Row],[Sitoutunut pääoma 
1.1.-30.6.2025 (EUR)]]&gt;0,"Täytetyt",Lääkkeet[[#This Row],[Sitoutunut pääoma 
1.7.-31.12.2025 (EUR)]]&gt;0,"Täytetyt"),"")</f>
        <v/>
      </c>
      <c r="X1088" s="49"/>
      <c r="Y1088" s="5">
        <f>Hakulomake!$B$29</f>
        <v>0</v>
      </c>
    </row>
    <row r="1089" spans="1:25" x14ac:dyDescent="0.25">
      <c r="A1089" s="6" t="s">
        <v>59</v>
      </c>
      <c r="B1089" s="5">
        <f>Hakulomake!$B$17</f>
        <v>0</v>
      </c>
      <c r="C1089" s="61">
        <v>9</v>
      </c>
      <c r="D1089" s="5" t="s">
        <v>1780</v>
      </c>
      <c r="E1089" s="60" t="s">
        <v>1944</v>
      </c>
      <c r="F1089" s="5" t="s">
        <v>1782</v>
      </c>
      <c r="G1089" s="5" t="s">
        <v>1783</v>
      </c>
      <c r="H1089" s="5" t="s">
        <v>836</v>
      </c>
      <c r="I1089" s="5" t="s">
        <v>1778</v>
      </c>
      <c r="J1089" s="61">
        <v>100</v>
      </c>
      <c r="N1089" s="13"/>
      <c r="O1089" s="39">
        <f>MIN(Lääkkeet[[#This Row],[Velvoite 1.1.2025 (pakkauksia)]],Lääkkeet[[#This Row],[Suurimman alitusluvan mukainen velvoite 
1.1.-30.6.2025 (pakkauksia)]],Lääkkeet[[#This Row],[Alin saldo 
1.1.-30.6.2025 (pakkauksia)]])*Lääkkeet[[#This Row],[Kirjanpitoarvo / pakkaus 1.1.2025
(EUR  ALV 0 %)]]</f>
        <v>0</v>
      </c>
      <c r="P1089" s="15"/>
      <c r="Q1089" s="12"/>
      <c r="R1089" s="12"/>
      <c r="S1089" s="12"/>
      <c r="T1089" s="13"/>
      <c r="U1089" s="39">
        <f>MIN(Lääkkeet[[#This Row],[Velvoite 1.7.2025 (pakkauksia)]],Lääkkeet[[#This Row],[Suurimman alitusluvan mukainen velvoite
1.7.-31.12.2025 (pakkauksia)]],Lääkkeet[[#This Row],[Alin saldo 
1.7.-31.12.2025 (pakkauksia)]])*Lääkkeet[[#This Row],[Kirjanpitoarvo / pakkaus 1.7.2025
(EUR  ALV 0 %)]]</f>
        <v>0</v>
      </c>
      <c r="W1089" s="49" t="str" cm="1">
        <f t="array" ref="W1089">IFERROR(_xlfn.IFS(Lääkkeet[[#This Row],[Sitoutunut pääoma 
1.1.-30.6.2025 (EUR)]]&gt;0,"Täytetyt",Lääkkeet[[#This Row],[Sitoutunut pääoma 
1.7.-31.12.2025 (EUR)]]&gt;0,"Täytetyt"),"")</f>
        <v/>
      </c>
      <c r="X1089" s="49"/>
      <c r="Y1089" s="5">
        <f>Hakulomake!$B$29</f>
        <v>0</v>
      </c>
    </row>
    <row r="1090" spans="1:25" x14ac:dyDescent="0.25">
      <c r="A1090" s="6" t="s">
        <v>59</v>
      </c>
      <c r="B1090" s="5">
        <f>Hakulomake!$B$17</f>
        <v>0</v>
      </c>
      <c r="C1090" s="61">
        <v>9</v>
      </c>
      <c r="D1090" s="5" t="s">
        <v>1780</v>
      </c>
      <c r="E1090" s="60" t="s">
        <v>1945</v>
      </c>
      <c r="F1090" s="5" t="s">
        <v>1782</v>
      </c>
      <c r="G1090" s="5" t="s">
        <v>1783</v>
      </c>
      <c r="H1090" s="5" t="s">
        <v>836</v>
      </c>
      <c r="I1090" s="5" t="s">
        <v>1778</v>
      </c>
      <c r="J1090" s="61">
        <v>14</v>
      </c>
      <c r="N1090" s="13"/>
      <c r="O1090" s="39">
        <f>MIN(Lääkkeet[[#This Row],[Velvoite 1.1.2025 (pakkauksia)]],Lääkkeet[[#This Row],[Suurimman alitusluvan mukainen velvoite 
1.1.-30.6.2025 (pakkauksia)]],Lääkkeet[[#This Row],[Alin saldo 
1.1.-30.6.2025 (pakkauksia)]])*Lääkkeet[[#This Row],[Kirjanpitoarvo / pakkaus 1.1.2025
(EUR  ALV 0 %)]]</f>
        <v>0</v>
      </c>
      <c r="P1090" s="15"/>
      <c r="Q1090" s="12"/>
      <c r="R1090" s="12"/>
      <c r="S1090" s="12"/>
      <c r="T1090" s="13"/>
      <c r="U1090" s="39">
        <f>MIN(Lääkkeet[[#This Row],[Velvoite 1.7.2025 (pakkauksia)]],Lääkkeet[[#This Row],[Suurimman alitusluvan mukainen velvoite
1.7.-31.12.2025 (pakkauksia)]],Lääkkeet[[#This Row],[Alin saldo 
1.7.-31.12.2025 (pakkauksia)]])*Lääkkeet[[#This Row],[Kirjanpitoarvo / pakkaus 1.7.2025
(EUR  ALV 0 %)]]</f>
        <v>0</v>
      </c>
      <c r="W1090" s="49" t="str" cm="1">
        <f t="array" ref="W1090">IFERROR(_xlfn.IFS(Lääkkeet[[#This Row],[Sitoutunut pääoma 
1.1.-30.6.2025 (EUR)]]&gt;0,"Täytetyt",Lääkkeet[[#This Row],[Sitoutunut pääoma 
1.7.-31.12.2025 (EUR)]]&gt;0,"Täytetyt"),"")</f>
        <v/>
      </c>
      <c r="X1090" s="49"/>
      <c r="Y1090" s="5">
        <f>Hakulomake!$B$29</f>
        <v>0</v>
      </c>
    </row>
    <row r="1091" spans="1:25" x14ac:dyDescent="0.25">
      <c r="A1091" s="6" t="s">
        <v>59</v>
      </c>
      <c r="B1091" s="5">
        <f>Hakulomake!$B$17</f>
        <v>0</v>
      </c>
      <c r="C1091" s="61">
        <v>9</v>
      </c>
      <c r="D1091" s="5" t="s">
        <v>1780</v>
      </c>
      <c r="E1091" s="60" t="s">
        <v>1946</v>
      </c>
      <c r="F1091" s="5" t="s">
        <v>1782</v>
      </c>
      <c r="G1091" s="5" t="s">
        <v>1783</v>
      </c>
      <c r="H1091" s="5" t="s">
        <v>836</v>
      </c>
      <c r="I1091" s="5" t="s">
        <v>1778</v>
      </c>
      <c r="J1091" s="61">
        <v>28</v>
      </c>
      <c r="N1091" s="13"/>
      <c r="O1091" s="39">
        <f>MIN(Lääkkeet[[#This Row],[Velvoite 1.1.2025 (pakkauksia)]],Lääkkeet[[#This Row],[Suurimman alitusluvan mukainen velvoite 
1.1.-30.6.2025 (pakkauksia)]],Lääkkeet[[#This Row],[Alin saldo 
1.1.-30.6.2025 (pakkauksia)]])*Lääkkeet[[#This Row],[Kirjanpitoarvo / pakkaus 1.1.2025
(EUR  ALV 0 %)]]</f>
        <v>0</v>
      </c>
      <c r="P1091" s="15"/>
      <c r="Q1091" s="12"/>
      <c r="R1091" s="12"/>
      <c r="S1091" s="12"/>
      <c r="T1091" s="13"/>
      <c r="U1091" s="39">
        <f>MIN(Lääkkeet[[#This Row],[Velvoite 1.7.2025 (pakkauksia)]],Lääkkeet[[#This Row],[Suurimman alitusluvan mukainen velvoite
1.7.-31.12.2025 (pakkauksia)]],Lääkkeet[[#This Row],[Alin saldo 
1.7.-31.12.2025 (pakkauksia)]])*Lääkkeet[[#This Row],[Kirjanpitoarvo / pakkaus 1.7.2025
(EUR  ALV 0 %)]]</f>
        <v>0</v>
      </c>
      <c r="W1091" s="49" t="str" cm="1">
        <f t="array" ref="W1091">IFERROR(_xlfn.IFS(Lääkkeet[[#This Row],[Sitoutunut pääoma 
1.1.-30.6.2025 (EUR)]]&gt;0,"Täytetyt",Lääkkeet[[#This Row],[Sitoutunut pääoma 
1.7.-31.12.2025 (EUR)]]&gt;0,"Täytetyt"),"")</f>
        <v/>
      </c>
      <c r="X1091" s="49"/>
      <c r="Y1091" s="5">
        <f>Hakulomake!$B$29</f>
        <v>0</v>
      </c>
    </row>
    <row r="1092" spans="1:25" x14ac:dyDescent="0.25">
      <c r="A1092" s="6" t="s">
        <v>59</v>
      </c>
      <c r="B1092" s="5">
        <f>Hakulomake!$B$17</f>
        <v>0</v>
      </c>
      <c r="C1092" s="61">
        <v>9</v>
      </c>
      <c r="D1092" s="5" t="s">
        <v>1780</v>
      </c>
      <c r="E1092" s="60" t="s">
        <v>1947</v>
      </c>
      <c r="F1092" s="5" t="s">
        <v>1782</v>
      </c>
      <c r="G1092" s="5" t="s">
        <v>1783</v>
      </c>
      <c r="H1092" s="5" t="s">
        <v>836</v>
      </c>
      <c r="I1092" s="5" t="s">
        <v>1778</v>
      </c>
      <c r="J1092" s="61">
        <v>56</v>
      </c>
      <c r="N1092" s="13"/>
      <c r="O1092" s="39">
        <f>MIN(Lääkkeet[[#This Row],[Velvoite 1.1.2025 (pakkauksia)]],Lääkkeet[[#This Row],[Suurimman alitusluvan mukainen velvoite 
1.1.-30.6.2025 (pakkauksia)]],Lääkkeet[[#This Row],[Alin saldo 
1.1.-30.6.2025 (pakkauksia)]])*Lääkkeet[[#This Row],[Kirjanpitoarvo / pakkaus 1.1.2025
(EUR  ALV 0 %)]]</f>
        <v>0</v>
      </c>
      <c r="P1092" s="15"/>
      <c r="Q1092" s="12"/>
      <c r="R1092" s="12"/>
      <c r="S1092" s="12"/>
      <c r="T1092" s="13"/>
      <c r="U1092" s="39">
        <f>MIN(Lääkkeet[[#This Row],[Velvoite 1.7.2025 (pakkauksia)]],Lääkkeet[[#This Row],[Suurimman alitusluvan mukainen velvoite
1.7.-31.12.2025 (pakkauksia)]],Lääkkeet[[#This Row],[Alin saldo 
1.7.-31.12.2025 (pakkauksia)]])*Lääkkeet[[#This Row],[Kirjanpitoarvo / pakkaus 1.7.2025
(EUR  ALV 0 %)]]</f>
        <v>0</v>
      </c>
      <c r="W1092" s="49" t="str" cm="1">
        <f t="array" ref="W1092">IFERROR(_xlfn.IFS(Lääkkeet[[#This Row],[Sitoutunut pääoma 
1.1.-30.6.2025 (EUR)]]&gt;0,"Täytetyt",Lääkkeet[[#This Row],[Sitoutunut pääoma 
1.7.-31.12.2025 (EUR)]]&gt;0,"Täytetyt"),"")</f>
        <v/>
      </c>
      <c r="X1092" s="49"/>
      <c r="Y1092" s="5">
        <f>Hakulomake!$B$29</f>
        <v>0</v>
      </c>
    </row>
    <row r="1093" spans="1:25" x14ac:dyDescent="0.25">
      <c r="A1093" s="6" t="s">
        <v>59</v>
      </c>
      <c r="B1093" s="5">
        <f>Hakulomake!$B$17</f>
        <v>0</v>
      </c>
      <c r="C1093" s="61">
        <v>9</v>
      </c>
      <c r="D1093" s="5" t="s">
        <v>1823</v>
      </c>
      <c r="E1093" s="60" t="s">
        <v>1948</v>
      </c>
      <c r="F1093" s="5" t="s">
        <v>1825</v>
      </c>
      <c r="G1093" s="5" t="s">
        <v>1826</v>
      </c>
      <c r="H1093" s="5" t="s">
        <v>836</v>
      </c>
      <c r="I1093" s="5" t="s">
        <v>1778</v>
      </c>
      <c r="J1093" s="61">
        <v>28</v>
      </c>
      <c r="N1093" s="13"/>
      <c r="O1093" s="39">
        <f>MIN(Lääkkeet[[#This Row],[Velvoite 1.1.2025 (pakkauksia)]],Lääkkeet[[#This Row],[Suurimman alitusluvan mukainen velvoite 
1.1.-30.6.2025 (pakkauksia)]],Lääkkeet[[#This Row],[Alin saldo 
1.1.-30.6.2025 (pakkauksia)]])*Lääkkeet[[#This Row],[Kirjanpitoarvo / pakkaus 1.1.2025
(EUR  ALV 0 %)]]</f>
        <v>0</v>
      </c>
      <c r="P1093" s="15"/>
      <c r="Q1093" s="12"/>
      <c r="R1093" s="12"/>
      <c r="S1093" s="12"/>
      <c r="T1093" s="13"/>
      <c r="U1093" s="39">
        <f>MIN(Lääkkeet[[#This Row],[Velvoite 1.7.2025 (pakkauksia)]],Lääkkeet[[#This Row],[Suurimman alitusluvan mukainen velvoite
1.7.-31.12.2025 (pakkauksia)]],Lääkkeet[[#This Row],[Alin saldo 
1.7.-31.12.2025 (pakkauksia)]])*Lääkkeet[[#This Row],[Kirjanpitoarvo / pakkaus 1.7.2025
(EUR  ALV 0 %)]]</f>
        <v>0</v>
      </c>
      <c r="W1093" s="49" t="str" cm="1">
        <f t="array" ref="W1093">IFERROR(_xlfn.IFS(Lääkkeet[[#This Row],[Sitoutunut pääoma 
1.1.-30.6.2025 (EUR)]]&gt;0,"Täytetyt",Lääkkeet[[#This Row],[Sitoutunut pääoma 
1.7.-31.12.2025 (EUR)]]&gt;0,"Täytetyt"),"")</f>
        <v/>
      </c>
      <c r="X1093" s="49"/>
      <c r="Y1093" s="5">
        <f>Hakulomake!$B$29</f>
        <v>0</v>
      </c>
    </row>
    <row r="1094" spans="1:25" x14ac:dyDescent="0.25">
      <c r="A1094" s="6" t="s">
        <v>59</v>
      </c>
      <c r="B1094" s="5">
        <f>Hakulomake!$B$17</f>
        <v>0</v>
      </c>
      <c r="C1094" s="61">
        <v>9</v>
      </c>
      <c r="D1094" s="5" t="s">
        <v>1796</v>
      </c>
      <c r="E1094" s="60" t="s">
        <v>1949</v>
      </c>
      <c r="F1094" s="5" t="s">
        <v>1798</v>
      </c>
      <c r="G1094" s="5" t="s">
        <v>1817</v>
      </c>
      <c r="H1094" s="5" t="s">
        <v>1800</v>
      </c>
      <c r="I1094" s="5" t="s">
        <v>1801</v>
      </c>
      <c r="J1094" s="61" t="s">
        <v>1795</v>
      </c>
      <c r="N1094" s="13"/>
      <c r="O1094" s="39">
        <f>MIN(Lääkkeet[[#This Row],[Velvoite 1.1.2025 (pakkauksia)]],Lääkkeet[[#This Row],[Suurimman alitusluvan mukainen velvoite 
1.1.-30.6.2025 (pakkauksia)]],Lääkkeet[[#This Row],[Alin saldo 
1.1.-30.6.2025 (pakkauksia)]])*Lääkkeet[[#This Row],[Kirjanpitoarvo / pakkaus 1.1.2025
(EUR  ALV 0 %)]]</f>
        <v>0</v>
      </c>
      <c r="P1094" s="15"/>
      <c r="Q1094" s="12"/>
      <c r="R1094" s="12"/>
      <c r="S1094" s="12"/>
      <c r="T1094" s="13"/>
      <c r="U1094" s="39">
        <f>MIN(Lääkkeet[[#This Row],[Velvoite 1.7.2025 (pakkauksia)]],Lääkkeet[[#This Row],[Suurimman alitusluvan mukainen velvoite
1.7.-31.12.2025 (pakkauksia)]],Lääkkeet[[#This Row],[Alin saldo 
1.7.-31.12.2025 (pakkauksia)]])*Lääkkeet[[#This Row],[Kirjanpitoarvo / pakkaus 1.7.2025
(EUR  ALV 0 %)]]</f>
        <v>0</v>
      </c>
      <c r="W1094" s="49" t="str" cm="1">
        <f t="array" ref="W1094">IFERROR(_xlfn.IFS(Lääkkeet[[#This Row],[Sitoutunut pääoma 
1.1.-30.6.2025 (EUR)]]&gt;0,"Täytetyt",Lääkkeet[[#This Row],[Sitoutunut pääoma 
1.7.-31.12.2025 (EUR)]]&gt;0,"Täytetyt"),"")</f>
        <v/>
      </c>
      <c r="X1094" s="49"/>
      <c r="Y1094" s="5">
        <f>Hakulomake!$B$29</f>
        <v>0</v>
      </c>
    </row>
    <row r="1095" spans="1:25" x14ac:dyDescent="0.25">
      <c r="A1095" s="6" t="s">
        <v>59</v>
      </c>
      <c r="B1095" s="5">
        <f>Hakulomake!$B$17</f>
        <v>0</v>
      </c>
      <c r="C1095" s="61">
        <v>9</v>
      </c>
      <c r="D1095" s="5" t="s">
        <v>1780</v>
      </c>
      <c r="E1095" s="60" t="s">
        <v>1950</v>
      </c>
      <c r="F1095" s="5" t="s">
        <v>1782</v>
      </c>
      <c r="G1095" s="5" t="s">
        <v>1835</v>
      </c>
      <c r="H1095" s="5" t="s">
        <v>898</v>
      </c>
      <c r="I1095" s="5" t="s">
        <v>1778</v>
      </c>
      <c r="J1095" s="61">
        <v>28</v>
      </c>
      <c r="N1095" s="13"/>
      <c r="O1095" s="39">
        <f>MIN(Lääkkeet[[#This Row],[Velvoite 1.1.2025 (pakkauksia)]],Lääkkeet[[#This Row],[Suurimman alitusluvan mukainen velvoite 
1.1.-30.6.2025 (pakkauksia)]],Lääkkeet[[#This Row],[Alin saldo 
1.1.-30.6.2025 (pakkauksia)]])*Lääkkeet[[#This Row],[Kirjanpitoarvo / pakkaus 1.1.2025
(EUR  ALV 0 %)]]</f>
        <v>0</v>
      </c>
      <c r="P1095" s="15"/>
      <c r="Q1095" s="12"/>
      <c r="R1095" s="12"/>
      <c r="S1095" s="12"/>
      <c r="T1095" s="13"/>
      <c r="U1095" s="39">
        <f>MIN(Lääkkeet[[#This Row],[Velvoite 1.7.2025 (pakkauksia)]],Lääkkeet[[#This Row],[Suurimman alitusluvan mukainen velvoite
1.7.-31.12.2025 (pakkauksia)]],Lääkkeet[[#This Row],[Alin saldo 
1.7.-31.12.2025 (pakkauksia)]])*Lääkkeet[[#This Row],[Kirjanpitoarvo / pakkaus 1.7.2025
(EUR  ALV 0 %)]]</f>
        <v>0</v>
      </c>
      <c r="W1095" s="49" t="str" cm="1">
        <f t="array" ref="W1095">IFERROR(_xlfn.IFS(Lääkkeet[[#This Row],[Sitoutunut pääoma 
1.1.-30.6.2025 (EUR)]]&gt;0,"Täytetyt",Lääkkeet[[#This Row],[Sitoutunut pääoma 
1.7.-31.12.2025 (EUR)]]&gt;0,"Täytetyt"),"")</f>
        <v/>
      </c>
      <c r="X1095" s="49"/>
      <c r="Y1095" s="5">
        <f>Hakulomake!$B$29</f>
        <v>0</v>
      </c>
    </row>
    <row r="1096" spans="1:25" x14ac:dyDescent="0.25">
      <c r="A1096" s="6" t="s">
        <v>59</v>
      </c>
      <c r="B1096" s="5">
        <f>Hakulomake!$B$17</f>
        <v>0</v>
      </c>
      <c r="C1096" s="61">
        <v>9</v>
      </c>
      <c r="D1096" s="5" t="s">
        <v>1790</v>
      </c>
      <c r="E1096" s="60" t="s">
        <v>1951</v>
      </c>
      <c r="F1096" s="5" t="s">
        <v>1792</v>
      </c>
      <c r="G1096" s="5" t="s">
        <v>1888</v>
      </c>
      <c r="H1096" s="5" t="s">
        <v>898</v>
      </c>
      <c r="I1096" s="5" t="s">
        <v>1801</v>
      </c>
      <c r="J1096" s="61">
        <v>30</v>
      </c>
      <c r="N1096" s="13"/>
      <c r="O1096" s="39">
        <f>MIN(Lääkkeet[[#This Row],[Velvoite 1.1.2025 (pakkauksia)]],Lääkkeet[[#This Row],[Suurimman alitusluvan mukainen velvoite 
1.1.-30.6.2025 (pakkauksia)]],Lääkkeet[[#This Row],[Alin saldo 
1.1.-30.6.2025 (pakkauksia)]])*Lääkkeet[[#This Row],[Kirjanpitoarvo / pakkaus 1.1.2025
(EUR  ALV 0 %)]]</f>
        <v>0</v>
      </c>
      <c r="P1096" s="15"/>
      <c r="Q1096" s="12"/>
      <c r="R1096" s="12"/>
      <c r="S1096" s="12"/>
      <c r="T1096" s="13"/>
      <c r="U1096" s="39">
        <f>MIN(Lääkkeet[[#This Row],[Velvoite 1.7.2025 (pakkauksia)]],Lääkkeet[[#This Row],[Suurimman alitusluvan mukainen velvoite
1.7.-31.12.2025 (pakkauksia)]],Lääkkeet[[#This Row],[Alin saldo 
1.7.-31.12.2025 (pakkauksia)]])*Lääkkeet[[#This Row],[Kirjanpitoarvo / pakkaus 1.7.2025
(EUR  ALV 0 %)]]</f>
        <v>0</v>
      </c>
      <c r="W1096" s="49" t="str" cm="1">
        <f t="array" ref="W1096">IFERROR(_xlfn.IFS(Lääkkeet[[#This Row],[Sitoutunut pääoma 
1.1.-30.6.2025 (EUR)]]&gt;0,"Täytetyt",Lääkkeet[[#This Row],[Sitoutunut pääoma 
1.7.-31.12.2025 (EUR)]]&gt;0,"Täytetyt"),"")</f>
        <v/>
      </c>
      <c r="X1096" s="49"/>
      <c r="Y1096" s="5">
        <f>Hakulomake!$B$29</f>
        <v>0</v>
      </c>
    </row>
    <row r="1097" spans="1:25" x14ac:dyDescent="0.25">
      <c r="A1097" s="6" t="s">
        <v>59</v>
      </c>
      <c r="B1097" s="5">
        <f>Hakulomake!$B$17</f>
        <v>0</v>
      </c>
      <c r="C1097" s="61">
        <v>9</v>
      </c>
      <c r="D1097" s="5" t="s">
        <v>1774</v>
      </c>
      <c r="E1097" s="60" t="s">
        <v>1952</v>
      </c>
      <c r="F1097" s="5" t="s">
        <v>1776</v>
      </c>
      <c r="G1097" s="5" t="s">
        <v>1815</v>
      </c>
      <c r="H1097" s="5" t="s">
        <v>898</v>
      </c>
      <c r="I1097" s="5" t="s">
        <v>1778</v>
      </c>
      <c r="J1097" s="61">
        <v>14</v>
      </c>
      <c r="N1097" s="13"/>
      <c r="O1097" s="39">
        <f>MIN(Lääkkeet[[#This Row],[Velvoite 1.1.2025 (pakkauksia)]],Lääkkeet[[#This Row],[Suurimman alitusluvan mukainen velvoite 
1.1.-30.6.2025 (pakkauksia)]],Lääkkeet[[#This Row],[Alin saldo 
1.1.-30.6.2025 (pakkauksia)]])*Lääkkeet[[#This Row],[Kirjanpitoarvo / pakkaus 1.1.2025
(EUR  ALV 0 %)]]</f>
        <v>0</v>
      </c>
      <c r="P1097" s="15"/>
      <c r="Q1097" s="12"/>
      <c r="R1097" s="12"/>
      <c r="S1097" s="12"/>
      <c r="T1097" s="13"/>
      <c r="U1097" s="39">
        <f>MIN(Lääkkeet[[#This Row],[Velvoite 1.7.2025 (pakkauksia)]],Lääkkeet[[#This Row],[Suurimman alitusluvan mukainen velvoite
1.7.-31.12.2025 (pakkauksia)]],Lääkkeet[[#This Row],[Alin saldo 
1.7.-31.12.2025 (pakkauksia)]])*Lääkkeet[[#This Row],[Kirjanpitoarvo / pakkaus 1.7.2025
(EUR  ALV 0 %)]]</f>
        <v>0</v>
      </c>
      <c r="W1097" s="49" t="str" cm="1">
        <f t="array" ref="W1097">IFERROR(_xlfn.IFS(Lääkkeet[[#This Row],[Sitoutunut pääoma 
1.1.-30.6.2025 (EUR)]]&gt;0,"Täytetyt",Lääkkeet[[#This Row],[Sitoutunut pääoma 
1.7.-31.12.2025 (EUR)]]&gt;0,"Täytetyt"),"")</f>
        <v/>
      </c>
      <c r="X1097" s="49"/>
      <c r="Y1097" s="5">
        <f>Hakulomake!$B$29</f>
        <v>0</v>
      </c>
    </row>
    <row r="1098" spans="1:25" x14ac:dyDescent="0.25">
      <c r="A1098" s="6" t="s">
        <v>59</v>
      </c>
      <c r="B1098" s="5">
        <f>Hakulomake!$B$17</f>
        <v>0</v>
      </c>
      <c r="C1098" s="61">
        <v>9</v>
      </c>
      <c r="D1098" s="5" t="s">
        <v>1774</v>
      </c>
      <c r="E1098" s="60" t="s">
        <v>1953</v>
      </c>
      <c r="F1098" s="5" t="s">
        <v>1776</v>
      </c>
      <c r="G1098" s="5" t="s">
        <v>1813</v>
      </c>
      <c r="H1098" s="5" t="s">
        <v>898</v>
      </c>
      <c r="I1098" s="5" t="s">
        <v>1801</v>
      </c>
      <c r="J1098" s="61">
        <v>28</v>
      </c>
      <c r="N1098" s="13"/>
      <c r="O1098" s="39">
        <f>MIN(Lääkkeet[[#This Row],[Velvoite 1.1.2025 (pakkauksia)]],Lääkkeet[[#This Row],[Suurimman alitusluvan mukainen velvoite 
1.1.-30.6.2025 (pakkauksia)]],Lääkkeet[[#This Row],[Alin saldo 
1.1.-30.6.2025 (pakkauksia)]])*Lääkkeet[[#This Row],[Kirjanpitoarvo / pakkaus 1.1.2025
(EUR  ALV 0 %)]]</f>
        <v>0</v>
      </c>
      <c r="P1098" s="15"/>
      <c r="Q1098" s="12"/>
      <c r="R1098" s="12"/>
      <c r="S1098" s="12"/>
      <c r="T1098" s="13"/>
      <c r="U1098" s="39">
        <f>MIN(Lääkkeet[[#This Row],[Velvoite 1.7.2025 (pakkauksia)]],Lääkkeet[[#This Row],[Suurimman alitusluvan mukainen velvoite
1.7.-31.12.2025 (pakkauksia)]],Lääkkeet[[#This Row],[Alin saldo 
1.7.-31.12.2025 (pakkauksia)]])*Lääkkeet[[#This Row],[Kirjanpitoarvo / pakkaus 1.7.2025
(EUR  ALV 0 %)]]</f>
        <v>0</v>
      </c>
      <c r="W1098" s="49" t="str" cm="1">
        <f t="array" ref="W1098">IFERROR(_xlfn.IFS(Lääkkeet[[#This Row],[Sitoutunut pääoma 
1.1.-30.6.2025 (EUR)]]&gt;0,"Täytetyt",Lääkkeet[[#This Row],[Sitoutunut pääoma 
1.7.-31.12.2025 (EUR)]]&gt;0,"Täytetyt"),"")</f>
        <v/>
      </c>
      <c r="X1098" s="49"/>
      <c r="Y1098" s="5">
        <f>Hakulomake!$B$29</f>
        <v>0</v>
      </c>
    </row>
    <row r="1099" spans="1:25" x14ac:dyDescent="0.25">
      <c r="A1099" s="6" t="s">
        <v>59</v>
      </c>
      <c r="B1099" s="5">
        <f>Hakulomake!$B$17</f>
        <v>0</v>
      </c>
      <c r="C1099" s="61">
        <v>9</v>
      </c>
      <c r="D1099" s="5" t="s">
        <v>1774</v>
      </c>
      <c r="E1099" s="60" t="s">
        <v>1954</v>
      </c>
      <c r="F1099" s="5" t="s">
        <v>1776</v>
      </c>
      <c r="G1099" s="5" t="s">
        <v>1815</v>
      </c>
      <c r="H1099" s="5" t="s">
        <v>836</v>
      </c>
      <c r="I1099" s="5" t="s">
        <v>1778</v>
      </c>
      <c r="J1099" s="61">
        <v>14</v>
      </c>
      <c r="N1099" s="13"/>
      <c r="O1099" s="39">
        <f>MIN(Lääkkeet[[#This Row],[Velvoite 1.1.2025 (pakkauksia)]],Lääkkeet[[#This Row],[Suurimman alitusluvan mukainen velvoite 
1.1.-30.6.2025 (pakkauksia)]],Lääkkeet[[#This Row],[Alin saldo 
1.1.-30.6.2025 (pakkauksia)]])*Lääkkeet[[#This Row],[Kirjanpitoarvo / pakkaus 1.1.2025
(EUR  ALV 0 %)]]</f>
        <v>0</v>
      </c>
      <c r="P1099" s="15"/>
      <c r="Q1099" s="12"/>
      <c r="R1099" s="12"/>
      <c r="S1099" s="12"/>
      <c r="T1099" s="13"/>
      <c r="U1099" s="39">
        <f>MIN(Lääkkeet[[#This Row],[Velvoite 1.7.2025 (pakkauksia)]],Lääkkeet[[#This Row],[Suurimman alitusluvan mukainen velvoite
1.7.-31.12.2025 (pakkauksia)]],Lääkkeet[[#This Row],[Alin saldo 
1.7.-31.12.2025 (pakkauksia)]])*Lääkkeet[[#This Row],[Kirjanpitoarvo / pakkaus 1.7.2025
(EUR  ALV 0 %)]]</f>
        <v>0</v>
      </c>
      <c r="W1099" s="49" t="str" cm="1">
        <f t="array" ref="W1099">IFERROR(_xlfn.IFS(Lääkkeet[[#This Row],[Sitoutunut pääoma 
1.1.-30.6.2025 (EUR)]]&gt;0,"Täytetyt",Lääkkeet[[#This Row],[Sitoutunut pääoma 
1.7.-31.12.2025 (EUR)]]&gt;0,"Täytetyt"),"")</f>
        <v/>
      </c>
      <c r="X1099" s="49"/>
      <c r="Y1099" s="5">
        <f>Hakulomake!$B$29</f>
        <v>0</v>
      </c>
    </row>
    <row r="1100" spans="1:25" x14ac:dyDescent="0.25">
      <c r="A1100" s="6" t="s">
        <v>59</v>
      </c>
      <c r="B1100" s="5">
        <f>Hakulomake!$B$17</f>
        <v>0</v>
      </c>
      <c r="C1100" s="61">
        <v>9</v>
      </c>
      <c r="D1100" s="5" t="s">
        <v>1774</v>
      </c>
      <c r="E1100" s="60" t="s">
        <v>1955</v>
      </c>
      <c r="F1100" s="5" t="s">
        <v>1776</v>
      </c>
      <c r="G1100" s="5" t="s">
        <v>1861</v>
      </c>
      <c r="H1100" s="5" t="s">
        <v>898</v>
      </c>
      <c r="I1100" s="5" t="s">
        <v>1778</v>
      </c>
      <c r="J1100" s="61">
        <v>100</v>
      </c>
      <c r="N1100" s="13"/>
      <c r="O1100" s="39">
        <f>MIN(Lääkkeet[[#This Row],[Velvoite 1.1.2025 (pakkauksia)]],Lääkkeet[[#This Row],[Suurimman alitusluvan mukainen velvoite 
1.1.-30.6.2025 (pakkauksia)]],Lääkkeet[[#This Row],[Alin saldo 
1.1.-30.6.2025 (pakkauksia)]])*Lääkkeet[[#This Row],[Kirjanpitoarvo / pakkaus 1.1.2025
(EUR  ALV 0 %)]]</f>
        <v>0</v>
      </c>
      <c r="P1100" s="15"/>
      <c r="Q1100" s="12"/>
      <c r="R1100" s="12"/>
      <c r="S1100" s="12"/>
      <c r="T1100" s="13"/>
      <c r="U1100" s="39">
        <f>MIN(Lääkkeet[[#This Row],[Velvoite 1.7.2025 (pakkauksia)]],Lääkkeet[[#This Row],[Suurimman alitusluvan mukainen velvoite
1.7.-31.12.2025 (pakkauksia)]],Lääkkeet[[#This Row],[Alin saldo 
1.7.-31.12.2025 (pakkauksia)]])*Lääkkeet[[#This Row],[Kirjanpitoarvo / pakkaus 1.7.2025
(EUR  ALV 0 %)]]</f>
        <v>0</v>
      </c>
      <c r="W1100" s="49" t="str" cm="1">
        <f t="array" ref="W1100">IFERROR(_xlfn.IFS(Lääkkeet[[#This Row],[Sitoutunut pääoma 
1.1.-30.6.2025 (EUR)]]&gt;0,"Täytetyt",Lääkkeet[[#This Row],[Sitoutunut pääoma 
1.7.-31.12.2025 (EUR)]]&gt;0,"Täytetyt"),"")</f>
        <v/>
      </c>
      <c r="X1100" s="49"/>
      <c r="Y1100" s="5">
        <f>Hakulomake!$B$29</f>
        <v>0</v>
      </c>
    </row>
    <row r="1101" spans="1:25" x14ac:dyDescent="0.25">
      <c r="A1101" s="6" t="s">
        <v>59</v>
      </c>
      <c r="B1101" s="5">
        <f>Hakulomake!$B$17</f>
        <v>0</v>
      </c>
      <c r="C1101" s="61">
        <v>9</v>
      </c>
      <c r="D1101" s="5" t="s">
        <v>1774</v>
      </c>
      <c r="E1101" s="60" t="s">
        <v>1956</v>
      </c>
      <c r="F1101" s="5" t="s">
        <v>1776</v>
      </c>
      <c r="G1101" s="5" t="s">
        <v>1777</v>
      </c>
      <c r="H1101" s="5" t="s">
        <v>836</v>
      </c>
      <c r="I1101" s="5" t="s">
        <v>1778</v>
      </c>
      <c r="J1101" s="61">
        <v>100</v>
      </c>
      <c r="N1101" s="13"/>
      <c r="O1101" s="39">
        <f>MIN(Lääkkeet[[#This Row],[Velvoite 1.1.2025 (pakkauksia)]],Lääkkeet[[#This Row],[Suurimman alitusluvan mukainen velvoite 
1.1.-30.6.2025 (pakkauksia)]],Lääkkeet[[#This Row],[Alin saldo 
1.1.-30.6.2025 (pakkauksia)]])*Lääkkeet[[#This Row],[Kirjanpitoarvo / pakkaus 1.1.2025
(EUR  ALV 0 %)]]</f>
        <v>0</v>
      </c>
      <c r="P1101" s="15"/>
      <c r="Q1101" s="12"/>
      <c r="R1101" s="12"/>
      <c r="S1101" s="12"/>
      <c r="T1101" s="13"/>
      <c r="U1101" s="39">
        <f>MIN(Lääkkeet[[#This Row],[Velvoite 1.7.2025 (pakkauksia)]],Lääkkeet[[#This Row],[Suurimman alitusluvan mukainen velvoite
1.7.-31.12.2025 (pakkauksia)]],Lääkkeet[[#This Row],[Alin saldo 
1.7.-31.12.2025 (pakkauksia)]])*Lääkkeet[[#This Row],[Kirjanpitoarvo / pakkaus 1.7.2025
(EUR  ALV 0 %)]]</f>
        <v>0</v>
      </c>
      <c r="W1101" s="49" t="str" cm="1">
        <f t="array" ref="W1101">IFERROR(_xlfn.IFS(Lääkkeet[[#This Row],[Sitoutunut pääoma 
1.1.-30.6.2025 (EUR)]]&gt;0,"Täytetyt",Lääkkeet[[#This Row],[Sitoutunut pääoma 
1.7.-31.12.2025 (EUR)]]&gt;0,"Täytetyt"),"")</f>
        <v/>
      </c>
      <c r="X1101" s="49"/>
      <c r="Y1101" s="5">
        <f>Hakulomake!$B$29</f>
        <v>0</v>
      </c>
    </row>
    <row r="1102" spans="1:25" x14ac:dyDescent="0.25">
      <c r="A1102" s="6" t="s">
        <v>59</v>
      </c>
      <c r="B1102" s="5">
        <f>Hakulomake!$B$17</f>
        <v>0</v>
      </c>
      <c r="C1102" s="61">
        <v>9</v>
      </c>
      <c r="D1102" s="5" t="s">
        <v>1780</v>
      </c>
      <c r="E1102" s="60" t="s">
        <v>1957</v>
      </c>
      <c r="F1102" s="5" t="s">
        <v>1782</v>
      </c>
      <c r="G1102" s="5" t="s">
        <v>1835</v>
      </c>
      <c r="H1102" s="5" t="s">
        <v>898</v>
      </c>
      <c r="I1102" s="5" t="s">
        <v>1778</v>
      </c>
      <c r="J1102" s="61">
        <v>98</v>
      </c>
      <c r="N1102" s="13"/>
      <c r="O1102" s="39">
        <f>MIN(Lääkkeet[[#This Row],[Velvoite 1.1.2025 (pakkauksia)]],Lääkkeet[[#This Row],[Suurimman alitusluvan mukainen velvoite 
1.1.-30.6.2025 (pakkauksia)]],Lääkkeet[[#This Row],[Alin saldo 
1.1.-30.6.2025 (pakkauksia)]])*Lääkkeet[[#This Row],[Kirjanpitoarvo / pakkaus 1.1.2025
(EUR  ALV 0 %)]]</f>
        <v>0</v>
      </c>
      <c r="P1102" s="15"/>
      <c r="Q1102" s="12"/>
      <c r="R1102" s="12"/>
      <c r="S1102" s="12"/>
      <c r="T1102" s="13"/>
      <c r="U1102" s="39">
        <f>MIN(Lääkkeet[[#This Row],[Velvoite 1.7.2025 (pakkauksia)]],Lääkkeet[[#This Row],[Suurimman alitusluvan mukainen velvoite
1.7.-31.12.2025 (pakkauksia)]],Lääkkeet[[#This Row],[Alin saldo 
1.7.-31.12.2025 (pakkauksia)]])*Lääkkeet[[#This Row],[Kirjanpitoarvo / pakkaus 1.7.2025
(EUR  ALV 0 %)]]</f>
        <v>0</v>
      </c>
      <c r="W1102" s="49" t="str" cm="1">
        <f t="array" ref="W1102">IFERROR(_xlfn.IFS(Lääkkeet[[#This Row],[Sitoutunut pääoma 
1.1.-30.6.2025 (EUR)]]&gt;0,"Täytetyt",Lääkkeet[[#This Row],[Sitoutunut pääoma 
1.7.-31.12.2025 (EUR)]]&gt;0,"Täytetyt"),"")</f>
        <v/>
      </c>
      <c r="X1102" s="49"/>
      <c r="Y1102" s="5">
        <f>Hakulomake!$B$29</f>
        <v>0</v>
      </c>
    </row>
    <row r="1103" spans="1:25" x14ac:dyDescent="0.25">
      <c r="A1103" s="6" t="s">
        <v>59</v>
      </c>
      <c r="B1103" s="5">
        <f>Hakulomake!$B$17</f>
        <v>0</v>
      </c>
      <c r="C1103" s="61">
        <v>9</v>
      </c>
      <c r="D1103" s="5" t="s">
        <v>1774</v>
      </c>
      <c r="E1103" s="60" t="s">
        <v>1958</v>
      </c>
      <c r="F1103" s="5" t="s">
        <v>1776</v>
      </c>
      <c r="G1103" s="5" t="s">
        <v>1815</v>
      </c>
      <c r="H1103" s="5" t="s">
        <v>836</v>
      </c>
      <c r="I1103" s="5" t="s">
        <v>1778</v>
      </c>
      <c r="J1103" s="61">
        <v>28</v>
      </c>
      <c r="N1103" s="13"/>
      <c r="O1103" s="39">
        <f>MIN(Lääkkeet[[#This Row],[Velvoite 1.1.2025 (pakkauksia)]],Lääkkeet[[#This Row],[Suurimman alitusluvan mukainen velvoite 
1.1.-30.6.2025 (pakkauksia)]],Lääkkeet[[#This Row],[Alin saldo 
1.1.-30.6.2025 (pakkauksia)]])*Lääkkeet[[#This Row],[Kirjanpitoarvo / pakkaus 1.1.2025
(EUR  ALV 0 %)]]</f>
        <v>0</v>
      </c>
      <c r="P1103" s="15"/>
      <c r="Q1103" s="12"/>
      <c r="R1103" s="12"/>
      <c r="S1103" s="12"/>
      <c r="T1103" s="13"/>
      <c r="U1103" s="39">
        <f>MIN(Lääkkeet[[#This Row],[Velvoite 1.7.2025 (pakkauksia)]],Lääkkeet[[#This Row],[Suurimman alitusluvan mukainen velvoite
1.7.-31.12.2025 (pakkauksia)]],Lääkkeet[[#This Row],[Alin saldo 
1.7.-31.12.2025 (pakkauksia)]])*Lääkkeet[[#This Row],[Kirjanpitoarvo / pakkaus 1.7.2025
(EUR  ALV 0 %)]]</f>
        <v>0</v>
      </c>
      <c r="W1103" s="49" t="str" cm="1">
        <f t="array" ref="W1103">IFERROR(_xlfn.IFS(Lääkkeet[[#This Row],[Sitoutunut pääoma 
1.1.-30.6.2025 (EUR)]]&gt;0,"Täytetyt",Lääkkeet[[#This Row],[Sitoutunut pääoma 
1.7.-31.12.2025 (EUR)]]&gt;0,"Täytetyt"),"")</f>
        <v/>
      </c>
      <c r="X1103" s="49"/>
      <c r="Y1103" s="5">
        <f>Hakulomake!$B$29</f>
        <v>0</v>
      </c>
    </row>
    <row r="1104" spans="1:25" x14ac:dyDescent="0.25">
      <c r="A1104" s="6" t="s">
        <v>59</v>
      </c>
      <c r="B1104" s="5">
        <f>Hakulomake!$B$17</f>
        <v>0</v>
      </c>
      <c r="C1104" s="61">
        <v>10</v>
      </c>
      <c r="D1104" s="5" t="s">
        <v>1959</v>
      </c>
      <c r="E1104" s="60" t="s">
        <v>1960</v>
      </c>
      <c r="F1104" s="5" t="s">
        <v>1961</v>
      </c>
      <c r="G1104" s="5" t="s">
        <v>1962</v>
      </c>
      <c r="H1104" s="5" t="s">
        <v>793</v>
      </c>
      <c r="I1104" s="5" t="s">
        <v>1239</v>
      </c>
      <c r="J1104" s="61">
        <v>28</v>
      </c>
      <c r="N1104" s="13"/>
      <c r="O1104" s="39">
        <f>MIN(Lääkkeet[[#This Row],[Velvoite 1.1.2025 (pakkauksia)]],Lääkkeet[[#This Row],[Suurimman alitusluvan mukainen velvoite 
1.1.-30.6.2025 (pakkauksia)]],Lääkkeet[[#This Row],[Alin saldo 
1.1.-30.6.2025 (pakkauksia)]])*Lääkkeet[[#This Row],[Kirjanpitoarvo / pakkaus 1.1.2025
(EUR  ALV 0 %)]]</f>
        <v>0</v>
      </c>
      <c r="P1104" s="15"/>
      <c r="Q1104" s="12"/>
      <c r="R1104" s="12"/>
      <c r="S1104" s="12"/>
      <c r="T1104" s="13"/>
      <c r="U1104" s="39">
        <f>MIN(Lääkkeet[[#This Row],[Velvoite 1.7.2025 (pakkauksia)]],Lääkkeet[[#This Row],[Suurimman alitusluvan mukainen velvoite
1.7.-31.12.2025 (pakkauksia)]],Lääkkeet[[#This Row],[Alin saldo 
1.7.-31.12.2025 (pakkauksia)]])*Lääkkeet[[#This Row],[Kirjanpitoarvo / pakkaus 1.7.2025
(EUR  ALV 0 %)]]</f>
        <v>0</v>
      </c>
      <c r="W1104" s="49" t="str" cm="1">
        <f t="array" ref="W1104">IFERROR(_xlfn.IFS(Lääkkeet[[#This Row],[Sitoutunut pääoma 
1.1.-30.6.2025 (EUR)]]&gt;0,"Täytetyt",Lääkkeet[[#This Row],[Sitoutunut pääoma 
1.7.-31.12.2025 (EUR)]]&gt;0,"Täytetyt"),"")</f>
        <v/>
      </c>
      <c r="X1104" s="49"/>
      <c r="Y1104" s="5">
        <f>Hakulomake!$B$29</f>
        <v>0</v>
      </c>
    </row>
    <row r="1105" spans="1:25" x14ac:dyDescent="0.25">
      <c r="A1105" s="6" t="s">
        <v>59</v>
      </c>
      <c r="B1105" s="5">
        <f>Hakulomake!$B$17</f>
        <v>0</v>
      </c>
      <c r="C1105" s="61">
        <v>10</v>
      </c>
      <c r="D1105" s="5" t="s">
        <v>1959</v>
      </c>
      <c r="E1105" s="60" t="s">
        <v>1963</v>
      </c>
      <c r="F1105" s="5" t="s">
        <v>1961</v>
      </c>
      <c r="G1105" s="5" t="s">
        <v>1962</v>
      </c>
      <c r="H1105" s="5" t="s">
        <v>1800</v>
      </c>
      <c r="I1105" s="5" t="s">
        <v>1239</v>
      </c>
      <c r="J1105" s="61">
        <v>28</v>
      </c>
      <c r="N1105" s="13"/>
      <c r="O1105" s="39">
        <f>MIN(Lääkkeet[[#This Row],[Velvoite 1.1.2025 (pakkauksia)]],Lääkkeet[[#This Row],[Suurimman alitusluvan mukainen velvoite 
1.1.-30.6.2025 (pakkauksia)]],Lääkkeet[[#This Row],[Alin saldo 
1.1.-30.6.2025 (pakkauksia)]])*Lääkkeet[[#This Row],[Kirjanpitoarvo / pakkaus 1.1.2025
(EUR  ALV 0 %)]]</f>
        <v>0</v>
      </c>
      <c r="P1105" s="15"/>
      <c r="Q1105" s="12"/>
      <c r="R1105" s="12"/>
      <c r="S1105" s="12"/>
      <c r="T1105" s="13"/>
      <c r="U1105" s="39">
        <f>MIN(Lääkkeet[[#This Row],[Velvoite 1.7.2025 (pakkauksia)]],Lääkkeet[[#This Row],[Suurimman alitusluvan mukainen velvoite
1.7.-31.12.2025 (pakkauksia)]],Lääkkeet[[#This Row],[Alin saldo 
1.7.-31.12.2025 (pakkauksia)]])*Lääkkeet[[#This Row],[Kirjanpitoarvo / pakkaus 1.7.2025
(EUR  ALV 0 %)]]</f>
        <v>0</v>
      </c>
      <c r="W1105" s="49" t="str" cm="1">
        <f t="array" ref="W1105">IFERROR(_xlfn.IFS(Lääkkeet[[#This Row],[Sitoutunut pääoma 
1.1.-30.6.2025 (EUR)]]&gt;0,"Täytetyt",Lääkkeet[[#This Row],[Sitoutunut pääoma 
1.7.-31.12.2025 (EUR)]]&gt;0,"Täytetyt"),"")</f>
        <v/>
      </c>
      <c r="X1105" s="49"/>
      <c r="Y1105" s="5">
        <f>Hakulomake!$B$29</f>
        <v>0</v>
      </c>
    </row>
    <row r="1106" spans="1:25" x14ac:dyDescent="0.25">
      <c r="A1106" s="6" t="s">
        <v>59</v>
      </c>
      <c r="B1106" s="5">
        <f>Hakulomake!$B$17</f>
        <v>0</v>
      </c>
      <c r="C1106" s="61">
        <v>10</v>
      </c>
      <c r="D1106" s="5" t="s">
        <v>1959</v>
      </c>
      <c r="E1106" s="60" t="s">
        <v>1964</v>
      </c>
      <c r="F1106" s="5" t="s">
        <v>1961</v>
      </c>
      <c r="G1106" s="5" t="s">
        <v>1962</v>
      </c>
      <c r="H1106" s="5" t="s">
        <v>796</v>
      </c>
      <c r="I1106" s="5" t="s">
        <v>1239</v>
      </c>
      <c r="J1106" s="61">
        <v>28</v>
      </c>
      <c r="N1106" s="13"/>
      <c r="O1106" s="39">
        <f>MIN(Lääkkeet[[#This Row],[Velvoite 1.1.2025 (pakkauksia)]],Lääkkeet[[#This Row],[Suurimman alitusluvan mukainen velvoite 
1.1.-30.6.2025 (pakkauksia)]],Lääkkeet[[#This Row],[Alin saldo 
1.1.-30.6.2025 (pakkauksia)]])*Lääkkeet[[#This Row],[Kirjanpitoarvo / pakkaus 1.1.2025
(EUR  ALV 0 %)]]</f>
        <v>0</v>
      </c>
      <c r="P1106" s="15"/>
      <c r="Q1106" s="12"/>
      <c r="R1106" s="12"/>
      <c r="S1106" s="12"/>
      <c r="T1106" s="13"/>
      <c r="U1106" s="39">
        <f>MIN(Lääkkeet[[#This Row],[Velvoite 1.7.2025 (pakkauksia)]],Lääkkeet[[#This Row],[Suurimman alitusluvan mukainen velvoite
1.7.-31.12.2025 (pakkauksia)]],Lääkkeet[[#This Row],[Alin saldo 
1.7.-31.12.2025 (pakkauksia)]])*Lääkkeet[[#This Row],[Kirjanpitoarvo / pakkaus 1.7.2025
(EUR  ALV 0 %)]]</f>
        <v>0</v>
      </c>
      <c r="W1106" s="49" t="str" cm="1">
        <f t="array" ref="W1106">IFERROR(_xlfn.IFS(Lääkkeet[[#This Row],[Sitoutunut pääoma 
1.1.-30.6.2025 (EUR)]]&gt;0,"Täytetyt",Lääkkeet[[#This Row],[Sitoutunut pääoma 
1.7.-31.12.2025 (EUR)]]&gt;0,"Täytetyt"),"")</f>
        <v/>
      </c>
      <c r="X1106" s="49"/>
      <c r="Y1106" s="5">
        <f>Hakulomake!$B$29</f>
        <v>0</v>
      </c>
    </row>
    <row r="1107" spans="1:25" x14ac:dyDescent="0.25">
      <c r="A1107" s="6" t="s">
        <v>59</v>
      </c>
      <c r="B1107" s="5">
        <f>Hakulomake!$B$17</f>
        <v>0</v>
      </c>
      <c r="C1107" s="61">
        <v>10</v>
      </c>
      <c r="D1107" s="5" t="s">
        <v>1959</v>
      </c>
      <c r="E1107" s="60" t="s">
        <v>1965</v>
      </c>
      <c r="F1107" s="5" t="s">
        <v>1961</v>
      </c>
      <c r="G1107" s="5" t="s">
        <v>1962</v>
      </c>
      <c r="H1107" s="5" t="s">
        <v>836</v>
      </c>
      <c r="I1107" s="5" t="s">
        <v>1239</v>
      </c>
      <c r="J1107" s="61">
        <v>28</v>
      </c>
      <c r="N1107" s="13"/>
      <c r="O1107" s="39">
        <f>MIN(Lääkkeet[[#This Row],[Velvoite 1.1.2025 (pakkauksia)]],Lääkkeet[[#This Row],[Suurimman alitusluvan mukainen velvoite 
1.1.-30.6.2025 (pakkauksia)]],Lääkkeet[[#This Row],[Alin saldo 
1.1.-30.6.2025 (pakkauksia)]])*Lääkkeet[[#This Row],[Kirjanpitoarvo / pakkaus 1.1.2025
(EUR  ALV 0 %)]]</f>
        <v>0</v>
      </c>
      <c r="P1107" s="15"/>
      <c r="Q1107" s="12"/>
      <c r="R1107" s="12"/>
      <c r="S1107" s="12"/>
      <c r="T1107" s="13"/>
      <c r="U1107" s="39">
        <f>MIN(Lääkkeet[[#This Row],[Velvoite 1.7.2025 (pakkauksia)]],Lääkkeet[[#This Row],[Suurimman alitusluvan mukainen velvoite
1.7.-31.12.2025 (pakkauksia)]],Lääkkeet[[#This Row],[Alin saldo 
1.7.-31.12.2025 (pakkauksia)]])*Lääkkeet[[#This Row],[Kirjanpitoarvo / pakkaus 1.7.2025
(EUR  ALV 0 %)]]</f>
        <v>0</v>
      </c>
      <c r="W1107" s="49" t="str" cm="1">
        <f t="array" ref="W1107">IFERROR(_xlfn.IFS(Lääkkeet[[#This Row],[Sitoutunut pääoma 
1.1.-30.6.2025 (EUR)]]&gt;0,"Täytetyt",Lääkkeet[[#This Row],[Sitoutunut pääoma 
1.7.-31.12.2025 (EUR)]]&gt;0,"Täytetyt"),"")</f>
        <v/>
      </c>
      <c r="X1107" s="49"/>
      <c r="Y1107" s="5">
        <f>Hakulomake!$B$29</f>
        <v>0</v>
      </c>
    </row>
    <row r="1108" spans="1:25" x14ac:dyDescent="0.25">
      <c r="A1108" s="6" t="s">
        <v>59</v>
      </c>
      <c r="B1108" s="5">
        <f>Hakulomake!$B$17</f>
        <v>0</v>
      </c>
      <c r="C1108" s="61">
        <v>10</v>
      </c>
      <c r="D1108" s="5" t="s">
        <v>1966</v>
      </c>
      <c r="E1108" s="60" t="s">
        <v>1967</v>
      </c>
      <c r="F1108" s="5" t="s">
        <v>1968</v>
      </c>
      <c r="G1108" s="5" t="s">
        <v>1969</v>
      </c>
      <c r="H1108" s="5" t="s">
        <v>267</v>
      </c>
      <c r="I1108" s="5" t="s">
        <v>65</v>
      </c>
      <c r="J1108" s="61">
        <v>100</v>
      </c>
      <c r="N1108" s="13"/>
      <c r="O1108" s="39">
        <f>MIN(Lääkkeet[[#This Row],[Velvoite 1.1.2025 (pakkauksia)]],Lääkkeet[[#This Row],[Suurimman alitusluvan mukainen velvoite 
1.1.-30.6.2025 (pakkauksia)]],Lääkkeet[[#This Row],[Alin saldo 
1.1.-30.6.2025 (pakkauksia)]])*Lääkkeet[[#This Row],[Kirjanpitoarvo / pakkaus 1.1.2025
(EUR  ALV 0 %)]]</f>
        <v>0</v>
      </c>
      <c r="P1108" s="15"/>
      <c r="Q1108" s="12"/>
      <c r="R1108" s="12"/>
      <c r="S1108" s="12"/>
      <c r="T1108" s="13"/>
      <c r="U1108" s="39">
        <f>MIN(Lääkkeet[[#This Row],[Velvoite 1.7.2025 (pakkauksia)]],Lääkkeet[[#This Row],[Suurimman alitusluvan mukainen velvoite
1.7.-31.12.2025 (pakkauksia)]],Lääkkeet[[#This Row],[Alin saldo 
1.7.-31.12.2025 (pakkauksia)]])*Lääkkeet[[#This Row],[Kirjanpitoarvo / pakkaus 1.7.2025
(EUR  ALV 0 %)]]</f>
        <v>0</v>
      </c>
      <c r="W1108" s="49" t="str" cm="1">
        <f t="array" ref="W1108">IFERROR(_xlfn.IFS(Lääkkeet[[#This Row],[Sitoutunut pääoma 
1.1.-30.6.2025 (EUR)]]&gt;0,"Täytetyt",Lääkkeet[[#This Row],[Sitoutunut pääoma 
1.7.-31.12.2025 (EUR)]]&gt;0,"Täytetyt"),"")</f>
        <v/>
      </c>
      <c r="X1108" s="49"/>
      <c r="Y1108" s="5">
        <f>Hakulomake!$B$29</f>
        <v>0</v>
      </c>
    </row>
    <row r="1109" spans="1:25" x14ac:dyDescent="0.25">
      <c r="A1109" s="6" t="s">
        <v>59</v>
      </c>
      <c r="B1109" s="5">
        <f>Hakulomake!$B$17</f>
        <v>0</v>
      </c>
      <c r="C1109" s="61">
        <v>10</v>
      </c>
      <c r="D1109" s="5" t="s">
        <v>1966</v>
      </c>
      <c r="E1109" s="60" t="s">
        <v>1970</v>
      </c>
      <c r="F1109" s="5" t="s">
        <v>1968</v>
      </c>
      <c r="G1109" s="5" t="s">
        <v>1969</v>
      </c>
      <c r="H1109" s="5" t="s">
        <v>267</v>
      </c>
      <c r="I1109" s="5" t="s">
        <v>65</v>
      </c>
      <c r="J1109" s="61">
        <v>28</v>
      </c>
      <c r="N1109" s="13"/>
      <c r="O1109" s="39">
        <f>MIN(Lääkkeet[[#This Row],[Velvoite 1.1.2025 (pakkauksia)]],Lääkkeet[[#This Row],[Suurimman alitusluvan mukainen velvoite 
1.1.-30.6.2025 (pakkauksia)]],Lääkkeet[[#This Row],[Alin saldo 
1.1.-30.6.2025 (pakkauksia)]])*Lääkkeet[[#This Row],[Kirjanpitoarvo / pakkaus 1.1.2025
(EUR  ALV 0 %)]]</f>
        <v>0</v>
      </c>
      <c r="P1109" s="15"/>
      <c r="Q1109" s="12"/>
      <c r="R1109" s="12"/>
      <c r="S1109" s="12"/>
      <c r="T1109" s="13"/>
      <c r="U1109" s="39">
        <f>MIN(Lääkkeet[[#This Row],[Velvoite 1.7.2025 (pakkauksia)]],Lääkkeet[[#This Row],[Suurimman alitusluvan mukainen velvoite
1.7.-31.12.2025 (pakkauksia)]],Lääkkeet[[#This Row],[Alin saldo 
1.7.-31.12.2025 (pakkauksia)]])*Lääkkeet[[#This Row],[Kirjanpitoarvo / pakkaus 1.7.2025
(EUR  ALV 0 %)]]</f>
        <v>0</v>
      </c>
      <c r="W1109" s="49" t="str" cm="1">
        <f t="array" ref="W1109">IFERROR(_xlfn.IFS(Lääkkeet[[#This Row],[Sitoutunut pääoma 
1.1.-30.6.2025 (EUR)]]&gt;0,"Täytetyt",Lääkkeet[[#This Row],[Sitoutunut pääoma 
1.7.-31.12.2025 (EUR)]]&gt;0,"Täytetyt"),"")</f>
        <v/>
      </c>
      <c r="X1109" s="49"/>
      <c r="Y1109" s="5">
        <f>Hakulomake!$B$29</f>
        <v>0</v>
      </c>
    </row>
    <row r="1110" spans="1:25" x14ac:dyDescent="0.25">
      <c r="A1110" s="6" t="s">
        <v>59</v>
      </c>
      <c r="B1110" s="5">
        <f>Hakulomake!$B$17</f>
        <v>0</v>
      </c>
      <c r="C1110" s="61">
        <v>10</v>
      </c>
      <c r="D1110" s="5" t="s">
        <v>1959</v>
      </c>
      <c r="E1110" s="60" t="s">
        <v>1971</v>
      </c>
      <c r="F1110" s="5" t="s">
        <v>1961</v>
      </c>
      <c r="G1110" s="5" t="s">
        <v>1972</v>
      </c>
      <c r="H1110" s="5" t="s">
        <v>793</v>
      </c>
      <c r="I1110" s="5" t="s">
        <v>400</v>
      </c>
      <c r="J1110" s="61" t="s">
        <v>793</v>
      </c>
      <c r="N1110" s="13"/>
      <c r="O1110" s="39">
        <f>MIN(Lääkkeet[[#This Row],[Velvoite 1.1.2025 (pakkauksia)]],Lääkkeet[[#This Row],[Suurimman alitusluvan mukainen velvoite 
1.1.-30.6.2025 (pakkauksia)]],Lääkkeet[[#This Row],[Alin saldo 
1.1.-30.6.2025 (pakkauksia)]])*Lääkkeet[[#This Row],[Kirjanpitoarvo / pakkaus 1.1.2025
(EUR  ALV 0 %)]]</f>
        <v>0</v>
      </c>
      <c r="P1110" s="15"/>
      <c r="Q1110" s="12"/>
      <c r="R1110" s="12"/>
      <c r="S1110" s="12"/>
      <c r="T1110" s="13"/>
      <c r="U1110" s="39">
        <f>MIN(Lääkkeet[[#This Row],[Velvoite 1.7.2025 (pakkauksia)]],Lääkkeet[[#This Row],[Suurimman alitusluvan mukainen velvoite
1.7.-31.12.2025 (pakkauksia)]],Lääkkeet[[#This Row],[Alin saldo 
1.7.-31.12.2025 (pakkauksia)]])*Lääkkeet[[#This Row],[Kirjanpitoarvo / pakkaus 1.7.2025
(EUR  ALV 0 %)]]</f>
        <v>0</v>
      </c>
      <c r="W1110" s="49" t="str" cm="1">
        <f t="array" ref="W1110">IFERROR(_xlfn.IFS(Lääkkeet[[#This Row],[Sitoutunut pääoma 
1.1.-30.6.2025 (EUR)]]&gt;0,"Täytetyt",Lääkkeet[[#This Row],[Sitoutunut pääoma 
1.7.-31.12.2025 (EUR)]]&gt;0,"Täytetyt"),"")</f>
        <v/>
      </c>
      <c r="X1110" s="49"/>
      <c r="Y1110" s="5">
        <f>Hakulomake!$B$29</f>
        <v>0</v>
      </c>
    </row>
    <row r="1111" spans="1:25" x14ac:dyDescent="0.25">
      <c r="A1111" s="6" t="s">
        <v>59</v>
      </c>
      <c r="B1111" s="5">
        <f>Hakulomake!$B$17</f>
        <v>0</v>
      </c>
      <c r="C1111" s="61">
        <v>10</v>
      </c>
      <c r="D1111" s="5" t="s">
        <v>1966</v>
      </c>
      <c r="E1111" s="60" t="s">
        <v>1973</v>
      </c>
      <c r="F1111" s="5" t="s">
        <v>1968</v>
      </c>
      <c r="G1111" s="5" t="s">
        <v>1974</v>
      </c>
      <c r="H1111" s="5" t="s">
        <v>793</v>
      </c>
      <c r="I1111" s="5" t="s">
        <v>65</v>
      </c>
      <c r="J1111" s="61">
        <v>100</v>
      </c>
      <c r="N1111" s="13"/>
      <c r="O1111" s="39">
        <f>MIN(Lääkkeet[[#This Row],[Velvoite 1.1.2025 (pakkauksia)]],Lääkkeet[[#This Row],[Suurimman alitusluvan mukainen velvoite 
1.1.-30.6.2025 (pakkauksia)]],Lääkkeet[[#This Row],[Alin saldo 
1.1.-30.6.2025 (pakkauksia)]])*Lääkkeet[[#This Row],[Kirjanpitoarvo / pakkaus 1.1.2025
(EUR  ALV 0 %)]]</f>
        <v>0</v>
      </c>
      <c r="P1111" s="15"/>
      <c r="Q1111" s="12"/>
      <c r="R1111" s="12"/>
      <c r="S1111" s="12"/>
      <c r="T1111" s="13"/>
      <c r="U1111" s="39">
        <f>MIN(Lääkkeet[[#This Row],[Velvoite 1.7.2025 (pakkauksia)]],Lääkkeet[[#This Row],[Suurimman alitusluvan mukainen velvoite
1.7.-31.12.2025 (pakkauksia)]],Lääkkeet[[#This Row],[Alin saldo 
1.7.-31.12.2025 (pakkauksia)]])*Lääkkeet[[#This Row],[Kirjanpitoarvo / pakkaus 1.7.2025
(EUR  ALV 0 %)]]</f>
        <v>0</v>
      </c>
      <c r="W1111" s="49" t="str" cm="1">
        <f t="array" ref="W1111">IFERROR(_xlfn.IFS(Lääkkeet[[#This Row],[Sitoutunut pääoma 
1.1.-30.6.2025 (EUR)]]&gt;0,"Täytetyt",Lääkkeet[[#This Row],[Sitoutunut pääoma 
1.7.-31.12.2025 (EUR)]]&gt;0,"Täytetyt"),"")</f>
        <v/>
      </c>
      <c r="X1111" s="49"/>
      <c r="Y1111" s="5">
        <f>Hakulomake!$B$29</f>
        <v>0</v>
      </c>
    </row>
    <row r="1112" spans="1:25" x14ac:dyDescent="0.25">
      <c r="A1112" s="6" t="s">
        <v>59</v>
      </c>
      <c r="B1112" s="5">
        <f>Hakulomake!$B$17</f>
        <v>0</v>
      </c>
      <c r="C1112" s="61">
        <v>10</v>
      </c>
      <c r="D1112" s="5" t="s">
        <v>1966</v>
      </c>
      <c r="E1112" s="60" t="s">
        <v>1975</v>
      </c>
      <c r="F1112" s="5" t="s">
        <v>1968</v>
      </c>
      <c r="G1112" s="5" t="s">
        <v>1974</v>
      </c>
      <c r="H1112" s="5" t="s">
        <v>836</v>
      </c>
      <c r="I1112" s="5" t="s">
        <v>65</v>
      </c>
      <c r="J1112" s="61">
        <v>100</v>
      </c>
      <c r="N1112" s="13"/>
      <c r="O1112" s="39">
        <f>MIN(Lääkkeet[[#This Row],[Velvoite 1.1.2025 (pakkauksia)]],Lääkkeet[[#This Row],[Suurimman alitusluvan mukainen velvoite 
1.1.-30.6.2025 (pakkauksia)]],Lääkkeet[[#This Row],[Alin saldo 
1.1.-30.6.2025 (pakkauksia)]])*Lääkkeet[[#This Row],[Kirjanpitoarvo / pakkaus 1.1.2025
(EUR  ALV 0 %)]]</f>
        <v>0</v>
      </c>
      <c r="P1112" s="15"/>
      <c r="Q1112" s="12"/>
      <c r="R1112" s="12"/>
      <c r="S1112" s="12"/>
      <c r="T1112" s="13"/>
      <c r="U1112" s="39">
        <f>MIN(Lääkkeet[[#This Row],[Velvoite 1.7.2025 (pakkauksia)]],Lääkkeet[[#This Row],[Suurimman alitusluvan mukainen velvoite
1.7.-31.12.2025 (pakkauksia)]],Lääkkeet[[#This Row],[Alin saldo 
1.7.-31.12.2025 (pakkauksia)]])*Lääkkeet[[#This Row],[Kirjanpitoarvo / pakkaus 1.7.2025
(EUR  ALV 0 %)]]</f>
        <v>0</v>
      </c>
      <c r="W1112" s="49" t="str" cm="1">
        <f t="array" ref="W1112">IFERROR(_xlfn.IFS(Lääkkeet[[#This Row],[Sitoutunut pääoma 
1.1.-30.6.2025 (EUR)]]&gt;0,"Täytetyt",Lääkkeet[[#This Row],[Sitoutunut pääoma 
1.7.-31.12.2025 (EUR)]]&gt;0,"Täytetyt"),"")</f>
        <v/>
      </c>
      <c r="X1112" s="49"/>
      <c r="Y1112" s="5">
        <f>Hakulomake!$B$29</f>
        <v>0</v>
      </c>
    </row>
    <row r="1113" spans="1:25" x14ac:dyDescent="0.25">
      <c r="A1113" s="6" t="s">
        <v>59</v>
      </c>
      <c r="B1113" s="5">
        <f>Hakulomake!$B$17</f>
        <v>0</v>
      </c>
      <c r="C1113" s="61">
        <v>10</v>
      </c>
      <c r="D1113" s="5" t="s">
        <v>1966</v>
      </c>
      <c r="E1113" s="60" t="s">
        <v>1976</v>
      </c>
      <c r="F1113" s="5" t="s">
        <v>1968</v>
      </c>
      <c r="G1113" s="5" t="s">
        <v>1974</v>
      </c>
      <c r="H1113" s="5" t="s">
        <v>836</v>
      </c>
      <c r="I1113" s="5" t="s">
        <v>65</v>
      </c>
      <c r="J1113" s="61">
        <v>30</v>
      </c>
      <c r="N1113" s="13"/>
      <c r="O1113" s="39">
        <f>MIN(Lääkkeet[[#This Row],[Velvoite 1.1.2025 (pakkauksia)]],Lääkkeet[[#This Row],[Suurimman alitusluvan mukainen velvoite 
1.1.-30.6.2025 (pakkauksia)]],Lääkkeet[[#This Row],[Alin saldo 
1.1.-30.6.2025 (pakkauksia)]])*Lääkkeet[[#This Row],[Kirjanpitoarvo / pakkaus 1.1.2025
(EUR  ALV 0 %)]]</f>
        <v>0</v>
      </c>
      <c r="P1113" s="15"/>
      <c r="Q1113" s="12"/>
      <c r="R1113" s="12"/>
      <c r="S1113" s="12"/>
      <c r="T1113" s="13"/>
      <c r="U1113" s="39">
        <f>MIN(Lääkkeet[[#This Row],[Velvoite 1.7.2025 (pakkauksia)]],Lääkkeet[[#This Row],[Suurimman alitusluvan mukainen velvoite
1.7.-31.12.2025 (pakkauksia)]],Lääkkeet[[#This Row],[Alin saldo 
1.7.-31.12.2025 (pakkauksia)]])*Lääkkeet[[#This Row],[Kirjanpitoarvo / pakkaus 1.7.2025
(EUR  ALV 0 %)]]</f>
        <v>0</v>
      </c>
      <c r="W1113" s="49" t="str" cm="1">
        <f t="array" ref="W1113">IFERROR(_xlfn.IFS(Lääkkeet[[#This Row],[Sitoutunut pääoma 
1.1.-30.6.2025 (EUR)]]&gt;0,"Täytetyt",Lääkkeet[[#This Row],[Sitoutunut pääoma 
1.7.-31.12.2025 (EUR)]]&gt;0,"Täytetyt"),"")</f>
        <v/>
      </c>
      <c r="X1113" s="49"/>
      <c r="Y1113" s="5">
        <f>Hakulomake!$B$29</f>
        <v>0</v>
      </c>
    </row>
    <row r="1114" spans="1:25" x14ac:dyDescent="0.25">
      <c r="A1114" s="6" t="s">
        <v>59</v>
      </c>
      <c r="B1114" s="5">
        <f>Hakulomake!$B$17</f>
        <v>0</v>
      </c>
      <c r="C1114" s="61">
        <v>10</v>
      </c>
      <c r="D1114" s="5" t="s">
        <v>1966</v>
      </c>
      <c r="E1114" s="60" t="s">
        <v>1977</v>
      </c>
      <c r="F1114" s="5" t="s">
        <v>1968</v>
      </c>
      <c r="G1114" s="5" t="s">
        <v>1974</v>
      </c>
      <c r="H1114" s="5" t="s">
        <v>898</v>
      </c>
      <c r="I1114" s="5" t="s">
        <v>65</v>
      </c>
      <c r="J1114" s="61">
        <v>100</v>
      </c>
      <c r="N1114" s="13"/>
      <c r="O1114" s="39">
        <f>MIN(Lääkkeet[[#This Row],[Velvoite 1.1.2025 (pakkauksia)]],Lääkkeet[[#This Row],[Suurimman alitusluvan mukainen velvoite 
1.1.-30.6.2025 (pakkauksia)]],Lääkkeet[[#This Row],[Alin saldo 
1.1.-30.6.2025 (pakkauksia)]])*Lääkkeet[[#This Row],[Kirjanpitoarvo / pakkaus 1.1.2025
(EUR  ALV 0 %)]]</f>
        <v>0</v>
      </c>
      <c r="P1114" s="15"/>
      <c r="Q1114" s="12"/>
      <c r="R1114" s="12"/>
      <c r="S1114" s="12"/>
      <c r="T1114" s="13"/>
      <c r="U1114" s="39">
        <f>MIN(Lääkkeet[[#This Row],[Velvoite 1.7.2025 (pakkauksia)]],Lääkkeet[[#This Row],[Suurimman alitusluvan mukainen velvoite
1.7.-31.12.2025 (pakkauksia)]],Lääkkeet[[#This Row],[Alin saldo 
1.7.-31.12.2025 (pakkauksia)]])*Lääkkeet[[#This Row],[Kirjanpitoarvo / pakkaus 1.7.2025
(EUR  ALV 0 %)]]</f>
        <v>0</v>
      </c>
      <c r="W1114" s="49" t="str" cm="1">
        <f t="array" ref="W1114">IFERROR(_xlfn.IFS(Lääkkeet[[#This Row],[Sitoutunut pääoma 
1.1.-30.6.2025 (EUR)]]&gt;0,"Täytetyt",Lääkkeet[[#This Row],[Sitoutunut pääoma 
1.7.-31.12.2025 (EUR)]]&gt;0,"Täytetyt"),"")</f>
        <v/>
      </c>
      <c r="X1114" s="49"/>
      <c r="Y1114" s="5">
        <f>Hakulomake!$B$29</f>
        <v>0</v>
      </c>
    </row>
    <row r="1115" spans="1:25" x14ac:dyDescent="0.25">
      <c r="A1115" s="6" t="s">
        <v>59</v>
      </c>
      <c r="B1115" s="5">
        <f>Hakulomake!$B$17</f>
        <v>0</v>
      </c>
      <c r="C1115" s="61">
        <v>10</v>
      </c>
      <c r="D1115" s="5" t="s">
        <v>1966</v>
      </c>
      <c r="E1115" s="60" t="s">
        <v>1978</v>
      </c>
      <c r="F1115" s="5" t="s">
        <v>1968</v>
      </c>
      <c r="G1115" s="5" t="s">
        <v>1969</v>
      </c>
      <c r="H1115" s="5" t="s">
        <v>793</v>
      </c>
      <c r="I1115" s="5" t="s">
        <v>65</v>
      </c>
      <c r="J1115" s="61">
        <v>14</v>
      </c>
      <c r="N1115" s="13"/>
      <c r="O1115" s="39">
        <f>MIN(Lääkkeet[[#This Row],[Velvoite 1.1.2025 (pakkauksia)]],Lääkkeet[[#This Row],[Suurimman alitusluvan mukainen velvoite 
1.1.-30.6.2025 (pakkauksia)]],Lääkkeet[[#This Row],[Alin saldo 
1.1.-30.6.2025 (pakkauksia)]])*Lääkkeet[[#This Row],[Kirjanpitoarvo / pakkaus 1.1.2025
(EUR  ALV 0 %)]]</f>
        <v>0</v>
      </c>
      <c r="P1115" s="15"/>
      <c r="Q1115" s="12"/>
      <c r="R1115" s="12"/>
      <c r="S1115" s="12"/>
      <c r="T1115" s="13"/>
      <c r="U1115" s="39">
        <f>MIN(Lääkkeet[[#This Row],[Velvoite 1.7.2025 (pakkauksia)]],Lääkkeet[[#This Row],[Suurimman alitusluvan mukainen velvoite
1.7.-31.12.2025 (pakkauksia)]],Lääkkeet[[#This Row],[Alin saldo 
1.7.-31.12.2025 (pakkauksia)]])*Lääkkeet[[#This Row],[Kirjanpitoarvo / pakkaus 1.7.2025
(EUR  ALV 0 %)]]</f>
        <v>0</v>
      </c>
      <c r="W1115" s="49" t="str" cm="1">
        <f t="array" ref="W1115">IFERROR(_xlfn.IFS(Lääkkeet[[#This Row],[Sitoutunut pääoma 
1.1.-30.6.2025 (EUR)]]&gt;0,"Täytetyt",Lääkkeet[[#This Row],[Sitoutunut pääoma 
1.7.-31.12.2025 (EUR)]]&gt;0,"Täytetyt"),"")</f>
        <v/>
      </c>
      <c r="X1115" s="49"/>
      <c r="Y1115" s="5">
        <f>Hakulomake!$B$29</f>
        <v>0</v>
      </c>
    </row>
    <row r="1116" spans="1:25" x14ac:dyDescent="0.25">
      <c r="A1116" s="6" t="s">
        <v>59</v>
      </c>
      <c r="B1116" s="5">
        <f>Hakulomake!$B$17</f>
        <v>0</v>
      </c>
      <c r="C1116" s="61">
        <v>10</v>
      </c>
      <c r="D1116" s="5" t="s">
        <v>1966</v>
      </c>
      <c r="E1116" s="60" t="s">
        <v>1979</v>
      </c>
      <c r="F1116" s="5" t="s">
        <v>1968</v>
      </c>
      <c r="G1116" s="5" t="s">
        <v>1969</v>
      </c>
      <c r="H1116" s="5" t="s">
        <v>793</v>
      </c>
      <c r="I1116" s="5" t="s">
        <v>65</v>
      </c>
      <c r="J1116" s="61">
        <v>100</v>
      </c>
      <c r="N1116" s="13"/>
      <c r="O1116" s="39">
        <f>MIN(Lääkkeet[[#This Row],[Velvoite 1.1.2025 (pakkauksia)]],Lääkkeet[[#This Row],[Suurimman alitusluvan mukainen velvoite 
1.1.-30.6.2025 (pakkauksia)]],Lääkkeet[[#This Row],[Alin saldo 
1.1.-30.6.2025 (pakkauksia)]])*Lääkkeet[[#This Row],[Kirjanpitoarvo / pakkaus 1.1.2025
(EUR  ALV 0 %)]]</f>
        <v>0</v>
      </c>
      <c r="P1116" s="15"/>
      <c r="Q1116" s="12"/>
      <c r="R1116" s="12"/>
      <c r="S1116" s="12"/>
      <c r="T1116" s="13"/>
      <c r="U1116" s="39">
        <f>MIN(Lääkkeet[[#This Row],[Velvoite 1.7.2025 (pakkauksia)]],Lääkkeet[[#This Row],[Suurimman alitusluvan mukainen velvoite
1.7.-31.12.2025 (pakkauksia)]],Lääkkeet[[#This Row],[Alin saldo 
1.7.-31.12.2025 (pakkauksia)]])*Lääkkeet[[#This Row],[Kirjanpitoarvo / pakkaus 1.7.2025
(EUR  ALV 0 %)]]</f>
        <v>0</v>
      </c>
      <c r="W1116" s="49" t="str" cm="1">
        <f t="array" ref="W1116">IFERROR(_xlfn.IFS(Lääkkeet[[#This Row],[Sitoutunut pääoma 
1.1.-30.6.2025 (EUR)]]&gt;0,"Täytetyt",Lääkkeet[[#This Row],[Sitoutunut pääoma 
1.7.-31.12.2025 (EUR)]]&gt;0,"Täytetyt"),"")</f>
        <v/>
      </c>
      <c r="X1116" s="49"/>
      <c r="Y1116" s="5">
        <f>Hakulomake!$B$29</f>
        <v>0</v>
      </c>
    </row>
    <row r="1117" spans="1:25" x14ac:dyDescent="0.25">
      <c r="A1117" s="6" t="s">
        <v>59</v>
      </c>
      <c r="B1117" s="5">
        <f>Hakulomake!$B$17</f>
        <v>0</v>
      </c>
      <c r="C1117" s="61">
        <v>10</v>
      </c>
      <c r="D1117" s="5" t="s">
        <v>1966</v>
      </c>
      <c r="E1117" s="60" t="s">
        <v>1980</v>
      </c>
      <c r="F1117" s="5" t="s">
        <v>1968</v>
      </c>
      <c r="G1117" s="5" t="s">
        <v>1969</v>
      </c>
      <c r="H1117" s="5" t="s">
        <v>836</v>
      </c>
      <c r="I1117" s="5" t="s">
        <v>65</v>
      </c>
      <c r="J1117" s="61">
        <v>28</v>
      </c>
      <c r="N1117" s="13"/>
      <c r="O1117" s="39">
        <f>MIN(Lääkkeet[[#This Row],[Velvoite 1.1.2025 (pakkauksia)]],Lääkkeet[[#This Row],[Suurimman alitusluvan mukainen velvoite 
1.1.-30.6.2025 (pakkauksia)]],Lääkkeet[[#This Row],[Alin saldo 
1.1.-30.6.2025 (pakkauksia)]])*Lääkkeet[[#This Row],[Kirjanpitoarvo / pakkaus 1.1.2025
(EUR  ALV 0 %)]]</f>
        <v>0</v>
      </c>
      <c r="P1117" s="15"/>
      <c r="Q1117" s="12"/>
      <c r="R1117" s="12"/>
      <c r="S1117" s="12"/>
      <c r="T1117" s="13"/>
      <c r="U1117" s="39">
        <f>MIN(Lääkkeet[[#This Row],[Velvoite 1.7.2025 (pakkauksia)]],Lääkkeet[[#This Row],[Suurimman alitusluvan mukainen velvoite
1.7.-31.12.2025 (pakkauksia)]],Lääkkeet[[#This Row],[Alin saldo 
1.7.-31.12.2025 (pakkauksia)]])*Lääkkeet[[#This Row],[Kirjanpitoarvo / pakkaus 1.7.2025
(EUR  ALV 0 %)]]</f>
        <v>0</v>
      </c>
      <c r="W1117" s="49" t="str" cm="1">
        <f t="array" ref="W1117">IFERROR(_xlfn.IFS(Lääkkeet[[#This Row],[Sitoutunut pääoma 
1.1.-30.6.2025 (EUR)]]&gt;0,"Täytetyt",Lääkkeet[[#This Row],[Sitoutunut pääoma 
1.7.-31.12.2025 (EUR)]]&gt;0,"Täytetyt"),"")</f>
        <v/>
      </c>
      <c r="X1117" s="49"/>
      <c r="Y1117" s="5">
        <f>Hakulomake!$B$29</f>
        <v>0</v>
      </c>
    </row>
    <row r="1118" spans="1:25" x14ac:dyDescent="0.25">
      <c r="A1118" s="6" t="s">
        <v>59</v>
      </c>
      <c r="B1118" s="5">
        <f>Hakulomake!$B$17</f>
        <v>0</v>
      </c>
      <c r="C1118" s="61">
        <v>10</v>
      </c>
      <c r="D1118" s="5" t="s">
        <v>1966</v>
      </c>
      <c r="E1118" s="60" t="s">
        <v>1981</v>
      </c>
      <c r="F1118" s="5" t="s">
        <v>1968</v>
      </c>
      <c r="G1118" s="5" t="s">
        <v>1969</v>
      </c>
      <c r="H1118" s="5" t="s">
        <v>836</v>
      </c>
      <c r="I1118" s="5" t="s">
        <v>65</v>
      </c>
      <c r="J1118" s="61">
        <v>98</v>
      </c>
      <c r="N1118" s="13"/>
      <c r="O1118" s="39">
        <f>MIN(Lääkkeet[[#This Row],[Velvoite 1.1.2025 (pakkauksia)]],Lääkkeet[[#This Row],[Suurimman alitusluvan mukainen velvoite 
1.1.-30.6.2025 (pakkauksia)]],Lääkkeet[[#This Row],[Alin saldo 
1.1.-30.6.2025 (pakkauksia)]])*Lääkkeet[[#This Row],[Kirjanpitoarvo / pakkaus 1.1.2025
(EUR  ALV 0 %)]]</f>
        <v>0</v>
      </c>
      <c r="P1118" s="15"/>
      <c r="Q1118" s="12"/>
      <c r="R1118" s="12"/>
      <c r="S1118" s="12"/>
      <c r="T1118" s="13"/>
      <c r="U1118" s="39">
        <f>MIN(Lääkkeet[[#This Row],[Velvoite 1.7.2025 (pakkauksia)]],Lääkkeet[[#This Row],[Suurimman alitusluvan mukainen velvoite
1.7.-31.12.2025 (pakkauksia)]],Lääkkeet[[#This Row],[Alin saldo 
1.7.-31.12.2025 (pakkauksia)]])*Lääkkeet[[#This Row],[Kirjanpitoarvo / pakkaus 1.7.2025
(EUR  ALV 0 %)]]</f>
        <v>0</v>
      </c>
      <c r="W1118" s="49" t="str" cm="1">
        <f t="array" ref="W1118">IFERROR(_xlfn.IFS(Lääkkeet[[#This Row],[Sitoutunut pääoma 
1.1.-30.6.2025 (EUR)]]&gt;0,"Täytetyt",Lääkkeet[[#This Row],[Sitoutunut pääoma 
1.7.-31.12.2025 (EUR)]]&gt;0,"Täytetyt"),"")</f>
        <v/>
      </c>
      <c r="X1118" s="49"/>
      <c r="Y1118" s="5">
        <f>Hakulomake!$B$29</f>
        <v>0</v>
      </c>
    </row>
    <row r="1119" spans="1:25" x14ac:dyDescent="0.25">
      <c r="A1119" s="6" t="s">
        <v>59</v>
      </c>
      <c r="B1119" s="5">
        <f>Hakulomake!$B$17</f>
        <v>0</v>
      </c>
      <c r="C1119" s="61">
        <v>10</v>
      </c>
      <c r="D1119" s="5" t="s">
        <v>1966</v>
      </c>
      <c r="E1119" s="60" t="s">
        <v>1982</v>
      </c>
      <c r="F1119" s="5" t="s">
        <v>1968</v>
      </c>
      <c r="G1119" s="5" t="s">
        <v>1969</v>
      </c>
      <c r="H1119" s="5" t="s">
        <v>898</v>
      </c>
      <c r="I1119" s="5" t="s">
        <v>65</v>
      </c>
      <c r="J1119" s="61">
        <v>28</v>
      </c>
      <c r="N1119" s="13"/>
      <c r="O1119" s="39">
        <f>MIN(Lääkkeet[[#This Row],[Velvoite 1.1.2025 (pakkauksia)]],Lääkkeet[[#This Row],[Suurimman alitusluvan mukainen velvoite 
1.1.-30.6.2025 (pakkauksia)]],Lääkkeet[[#This Row],[Alin saldo 
1.1.-30.6.2025 (pakkauksia)]])*Lääkkeet[[#This Row],[Kirjanpitoarvo / pakkaus 1.1.2025
(EUR  ALV 0 %)]]</f>
        <v>0</v>
      </c>
      <c r="P1119" s="15"/>
      <c r="Q1119" s="12"/>
      <c r="R1119" s="12"/>
      <c r="S1119" s="12"/>
      <c r="T1119" s="13"/>
      <c r="U1119" s="39">
        <f>MIN(Lääkkeet[[#This Row],[Velvoite 1.7.2025 (pakkauksia)]],Lääkkeet[[#This Row],[Suurimman alitusluvan mukainen velvoite
1.7.-31.12.2025 (pakkauksia)]],Lääkkeet[[#This Row],[Alin saldo 
1.7.-31.12.2025 (pakkauksia)]])*Lääkkeet[[#This Row],[Kirjanpitoarvo / pakkaus 1.7.2025
(EUR  ALV 0 %)]]</f>
        <v>0</v>
      </c>
      <c r="W1119" s="49" t="str" cm="1">
        <f t="array" ref="W1119">IFERROR(_xlfn.IFS(Lääkkeet[[#This Row],[Sitoutunut pääoma 
1.1.-30.6.2025 (EUR)]]&gt;0,"Täytetyt",Lääkkeet[[#This Row],[Sitoutunut pääoma 
1.7.-31.12.2025 (EUR)]]&gt;0,"Täytetyt"),"")</f>
        <v/>
      </c>
      <c r="X1119" s="49"/>
      <c r="Y1119" s="5">
        <f>Hakulomake!$B$29</f>
        <v>0</v>
      </c>
    </row>
    <row r="1120" spans="1:25" x14ac:dyDescent="0.25">
      <c r="A1120" s="6" t="s">
        <v>59</v>
      </c>
      <c r="B1120" s="5">
        <f>Hakulomake!$B$17</f>
        <v>0</v>
      </c>
      <c r="C1120" s="61">
        <v>10</v>
      </c>
      <c r="D1120" s="5" t="s">
        <v>1966</v>
      </c>
      <c r="E1120" s="60" t="s">
        <v>1983</v>
      </c>
      <c r="F1120" s="5" t="s">
        <v>1968</v>
      </c>
      <c r="G1120" s="5" t="s">
        <v>1969</v>
      </c>
      <c r="H1120" s="5" t="s">
        <v>898</v>
      </c>
      <c r="I1120" s="5" t="s">
        <v>65</v>
      </c>
      <c r="J1120" s="61">
        <v>100</v>
      </c>
      <c r="N1120" s="13"/>
      <c r="O1120" s="39">
        <f>MIN(Lääkkeet[[#This Row],[Velvoite 1.1.2025 (pakkauksia)]],Lääkkeet[[#This Row],[Suurimman alitusluvan mukainen velvoite 
1.1.-30.6.2025 (pakkauksia)]],Lääkkeet[[#This Row],[Alin saldo 
1.1.-30.6.2025 (pakkauksia)]])*Lääkkeet[[#This Row],[Kirjanpitoarvo / pakkaus 1.1.2025
(EUR  ALV 0 %)]]</f>
        <v>0</v>
      </c>
      <c r="P1120" s="15"/>
      <c r="Q1120" s="12"/>
      <c r="R1120" s="12"/>
      <c r="S1120" s="12"/>
      <c r="T1120" s="13"/>
      <c r="U1120" s="39">
        <f>MIN(Lääkkeet[[#This Row],[Velvoite 1.7.2025 (pakkauksia)]],Lääkkeet[[#This Row],[Suurimman alitusluvan mukainen velvoite
1.7.-31.12.2025 (pakkauksia)]],Lääkkeet[[#This Row],[Alin saldo 
1.7.-31.12.2025 (pakkauksia)]])*Lääkkeet[[#This Row],[Kirjanpitoarvo / pakkaus 1.7.2025
(EUR  ALV 0 %)]]</f>
        <v>0</v>
      </c>
      <c r="W1120" s="49" t="str" cm="1">
        <f t="array" ref="W1120">IFERROR(_xlfn.IFS(Lääkkeet[[#This Row],[Sitoutunut pääoma 
1.1.-30.6.2025 (EUR)]]&gt;0,"Täytetyt",Lääkkeet[[#This Row],[Sitoutunut pääoma 
1.7.-31.12.2025 (EUR)]]&gt;0,"Täytetyt"),"")</f>
        <v/>
      </c>
      <c r="X1120" s="49"/>
      <c r="Y1120" s="5">
        <f>Hakulomake!$B$29</f>
        <v>0</v>
      </c>
    </row>
    <row r="1121" spans="1:25" x14ac:dyDescent="0.25">
      <c r="A1121" s="6" t="s">
        <v>59</v>
      </c>
      <c r="B1121" s="5">
        <f>Hakulomake!$B$17</f>
        <v>0</v>
      </c>
      <c r="C1121" s="61">
        <v>10</v>
      </c>
      <c r="D1121" s="5" t="s">
        <v>1959</v>
      </c>
      <c r="E1121" s="60" t="s">
        <v>1984</v>
      </c>
      <c r="F1121" s="5" t="s">
        <v>1961</v>
      </c>
      <c r="G1121" s="5" t="s">
        <v>1985</v>
      </c>
      <c r="H1121" s="5" t="s">
        <v>1986</v>
      </c>
      <c r="I1121" s="5" t="s">
        <v>1987</v>
      </c>
      <c r="J1121" s="61" t="s">
        <v>1988</v>
      </c>
      <c r="N1121" s="13"/>
      <c r="O1121" s="39">
        <f>MIN(Lääkkeet[[#This Row],[Velvoite 1.1.2025 (pakkauksia)]],Lääkkeet[[#This Row],[Suurimman alitusluvan mukainen velvoite 
1.1.-30.6.2025 (pakkauksia)]],Lääkkeet[[#This Row],[Alin saldo 
1.1.-30.6.2025 (pakkauksia)]])*Lääkkeet[[#This Row],[Kirjanpitoarvo / pakkaus 1.1.2025
(EUR  ALV 0 %)]]</f>
        <v>0</v>
      </c>
      <c r="P1121" s="15"/>
      <c r="Q1121" s="12"/>
      <c r="R1121" s="12"/>
      <c r="S1121" s="12"/>
      <c r="T1121" s="13"/>
      <c r="U1121" s="39">
        <f>MIN(Lääkkeet[[#This Row],[Velvoite 1.7.2025 (pakkauksia)]],Lääkkeet[[#This Row],[Suurimman alitusluvan mukainen velvoite
1.7.-31.12.2025 (pakkauksia)]],Lääkkeet[[#This Row],[Alin saldo 
1.7.-31.12.2025 (pakkauksia)]])*Lääkkeet[[#This Row],[Kirjanpitoarvo / pakkaus 1.7.2025
(EUR  ALV 0 %)]]</f>
        <v>0</v>
      </c>
      <c r="W1121" s="49" t="str" cm="1">
        <f t="array" ref="W1121">IFERROR(_xlfn.IFS(Lääkkeet[[#This Row],[Sitoutunut pääoma 
1.1.-30.6.2025 (EUR)]]&gt;0,"Täytetyt",Lääkkeet[[#This Row],[Sitoutunut pääoma 
1.7.-31.12.2025 (EUR)]]&gt;0,"Täytetyt"),"")</f>
        <v/>
      </c>
      <c r="X1121" s="49"/>
      <c r="Y1121" s="5">
        <f>Hakulomake!$B$29</f>
        <v>0</v>
      </c>
    </row>
    <row r="1122" spans="1:25" x14ac:dyDescent="0.25">
      <c r="A1122" s="6" t="s">
        <v>59</v>
      </c>
      <c r="B1122" s="5">
        <f>Hakulomake!$B$17</f>
        <v>0</v>
      </c>
      <c r="C1122" s="61">
        <v>10</v>
      </c>
      <c r="D1122" s="5" t="s">
        <v>1959</v>
      </c>
      <c r="E1122" s="60" t="s">
        <v>1989</v>
      </c>
      <c r="F1122" s="5" t="s">
        <v>1961</v>
      </c>
      <c r="G1122" s="5" t="s">
        <v>1985</v>
      </c>
      <c r="H1122" s="5" t="s">
        <v>132</v>
      </c>
      <c r="I1122" s="5" t="s">
        <v>1987</v>
      </c>
      <c r="J1122" s="61" t="s">
        <v>1990</v>
      </c>
      <c r="N1122" s="13"/>
      <c r="O1122" s="39">
        <f>MIN(Lääkkeet[[#This Row],[Velvoite 1.1.2025 (pakkauksia)]],Lääkkeet[[#This Row],[Suurimman alitusluvan mukainen velvoite 
1.1.-30.6.2025 (pakkauksia)]],Lääkkeet[[#This Row],[Alin saldo 
1.1.-30.6.2025 (pakkauksia)]])*Lääkkeet[[#This Row],[Kirjanpitoarvo / pakkaus 1.1.2025
(EUR  ALV 0 %)]]</f>
        <v>0</v>
      </c>
      <c r="P1122" s="15"/>
      <c r="Q1122" s="12"/>
      <c r="R1122" s="12"/>
      <c r="S1122" s="12"/>
      <c r="T1122" s="13"/>
      <c r="U1122" s="39">
        <f>MIN(Lääkkeet[[#This Row],[Velvoite 1.7.2025 (pakkauksia)]],Lääkkeet[[#This Row],[Suurimman alitusluvan mukainen velvoite
1.7.-31.12.2025 (pakkauksia)]],Lääkkeet[[#This Row],[Alin saldo 
1.7.-31.12.2025 (pakkauksia)]])*Lääkkeet[[#This Row],[Kirjanpitoarvo / pakkaus 1.7.2025
(EUR  ALV 0 %)]]</f>
        <v>0</v>
      </c>
      <c r="W1122" s="49" t="str" cm="1">
        <f t="array" ref="W1122">IFERROR(_xlfn.IFS(Lääkkeet[[#This Row],[Sitoutunut pääoma 
1.1.-30.6.2025 (EUR)]]&gt;0,"Täytetyt",Lääkkeet[[#This Row],[Sitoutunut pääoma 
1.7.-31.12.2025 (EUR)]]&gt;0,"Täytetyt"),"")</f>
        <v/>
      </c>
      <c r="X1122" s="49"/>
      <c r="Y1122" s="5">
        <f>Hakulomake!$B$29</f>
        <v>0</v>
      </c>
    </row>
    <row r="1123" spans="1:25" x14ac:dyDescent="0.25">
      <c r="A1123" s="6" t="s">
        <v>59</v>
      </c>
      <c r="B1123" s="5">
        <f>Hakulomake!$B$17</f>
        <v>0</v>
      </c>
      <c r="C1123" s="61">
        <v>10</v>
      </c>
      <c r="D1123" s="5" t="s">
        <v>1959</v>
      </c>
      <c r="E1123" s="60" t="s">
        <v>1991</v>
      </c>
      <c r="F1123" s="5" t="s">
        <v>1961</v>
      </c>
      <c r="G1123" s="5" t="s">
        <v>1985</v>
      </c>
      <c r="H1123" s="5" t="s">
        <v>1992</v>
      </c>
      <c r="I1123" s="5" t="s">
        <v>1987</v>
      </c>
      <c r="J1123" s="61" t="s">
        <v>1993</v>
      </c>
      <c r="N1123" s="13"/>
      <c r="O1123" s="39">
        <f>MIN(Lääkkeet[[#This Row],[Velvoite 1.1.2025 (pakkauksia)]],Lääkkeet[[#This Row],[Suurimman alitusluvan mukainen velvoite 
1.1.-30.6.2025 (pakkauksia)]],Lääkkeet[[#This Row],[Alin saldo 
1.1.-30.6.2025 (pakkauksia)]])*Lääkkeet[[#This Row],[Kirjanpitoarvo / pakkaus 1.1.2025
(EUR  ALV 0 %)]]</f>
        <v>0</v>
      </c>
      <c r="P1123" s="15"/>
      <c r="Q1123" s="12"/>
      <c r="R1123" s="12"/>
      <c r="S1123" s="12"/>
      <c r="T1123" s="13"/>
      <c r="U1123" s="39">
        <f>MIN(Lääkkeet[[#This Row],[Velvoite 1.7.2025 (pakkauksia)]],Lääkkeet[[#This Row],[Suurimman alitusluvan mukainen velvoite
1.7.-31.12.2025 (pakkauksia)]],Lääkkeet[[#This Row],[Alin saldo 
1.7.-31.12.2025 (pakkauksia)]])*Lääkkeet[[#This Row],[Kirjanpitoarvo / pakkaus 1.7.2025
(EUR  ALV 0 %)]]</f>
        <v>0</v>
      </c>
      <c r="W1123" s="49" t="str" cm="1">
        <f t="array" ref="W1123">IFERROR(_xlfn.IFS(Lääkkeet[[#This Row],[Sitoutunut pääoma 
1.1.-30.6.2025 (EUR)]]&gt;0,"Täytetyt",Lääkkeet[[#This Row],[Sitoutunut pääoma 
1.7.-31.12.2025 (EUR)]]&gt;0,"Täytetyt"),"")</f>
        <v/>
      </c>
      <c r="X1123" s="49"/>
      <c r="Y1123" s="5">
        <f>Hakulomake!$B$29</f>
        <v>0</v>
      </c>
    </row>
    <row r="1124" spans="1:25" x14ac:dyDescent="0.25">
      <c r="A1124" s="6" t="s">
        <v>59</v>
      </c>
      <c r="B1124" s="5">
        <f>Hakulomake!$B$17</f>
        <v>0</v>
      </c>
      <c r="C1124" s="61">
        <v>10</v>
      </c>
      <c r="D1124" s="5" t="s">
        <v>1994</v>
      </c>
      <c r="E1124" s="60" t="s">
        <v>1995</v>
      </c>
      <c r="F1124" s="5" t="s">
        <v>1996</v>
      </c>
      <c r="G1124" s="5" t="s">
        <v>1997</v>
      </c>
      <c r="H1124" s="5" t="s">
        <v>170</v>
      </c>
      <c r="I1124" s="5" t="s">
        <v>133</v>
      </c>
      <c r="J1124" s="61">
        <v>100</v>
      </c>
      <c r="N1124" s="13"/>
      <c r="O1124" s="39">
        <f>MIN(Lääkkeet[[#This Row],[Velvoite 1.1.2025 (pakkauksia)]],Lääkkeet[[#This Row],[Suurimman alitusluvan mukainen velvoite 
1.1.-30.6.2025 (pakkauksia)]],Lääkkeet[[#This Row],[Alin saldo 
1.1.-30.6.2025 (pakkauksia)]])*Lääkkeet[[#This Row],[Kirjanpitoarvo / pakkaus 1.1.2025
(EUR  ALV 0 %)]]</f>
        <v>0</v>
      </c>
      <c r="P1124" s="15"/>
      <c r="Q1124" s="12"/>
      <c r="R1124" s="12"/>
      <c r="S1124" s="12"/>
      <c r="T1124" s="13"/>
      <c r="U1124" s="39">
        <f>MIN(Lääkkeet[[#This Row],[Velvoite 1.7.2025 (pakkauksia)]],Lääkkeet[[#This Row],[Suurimman alitusluvan mukainen velvoite
1.7.-31.12.2025 (pakkauksia)]],Lääkkeet[[#This Row],[Alin saldo 
1.7.-31.12.2025 (pakkauksia)]])*Lääkkeet[[#This Row],[Kirjanpitoarvo / pakkaus 1.7.2025
(EUR  ALV 0 %)]]</f>
        <v>0</v>
      </c>
      <c r="W1124" s="49" t="str" cm="1">
        <f t="array" ref="W1124">IFERROR(_xlfn.IFS(Lääkkeet[[#This Row],[Sitoutunut pääoma 
1.1.-30.6.2025 (EUR)]]&gt;0,"Täytetyt",Lääkkeet[[#This Row],[Sitoutunut pääoma 
1.7.-31.12.2025 (EUR)]]&gt;0,"Täytetyt"),"")</f>
        <v/>
      </c>
      <c r="X1124" s="49"/>
      <c r="Y1124" s="5">
        <f>Hakulomake!$B$29</f>
        <v>0</v>
      </c>
    </row>
    <row r="1125" spans="1:25" x14ac:dyDescent="0.25">
      <c r="A1125" s="6" t="s">
        <v>59</v>
      </c>
      <c r="B1125" s="5">
        <f>Hakulomake!$B$17</f>
        <v>0</v>
      </c>
      <c r="C1125" s="61">
        <v>10</v>
      </c>
      <c r="D1125" s="5" t="s">
        <v>1994</v>
      </c>
      <c r="E1125" s="60" t="s">
        <v>1998</v>
      </c>
      <c r="F1125" s="5" t="s">
        <v>1996</v>
      </c>
      <c r="G1125" s="5" t="s">
        <v>1997</v>
      </c>
      <c r="H1125" s="5" t="s">
        <v>950</v>
      </c>
      <c r="I1125" s="5" t="s">
        <v>133</v>
      </c>
      <c r="J1125" s="61">
        <v>100</v>
      </c>
      <c r="N1125" s="13"/>
      <c r="O1125" s="39">
        <f>MIN(Lääkkeet[[#This Row],[Velvoite 1.1.2025 (pakkauksia)]],Lääkkeet[[#This Row],[Suurimman alitusluvan mukainen velvoite 
1.1.-30.6.2025 (pakkauksia)]],Lääkkeet[[#This Row],[Alin saldo 
1.1.-30.6.2025 (pakkauksia)]])*Lääkkeet[[#This Row],[Kirjanpitoarvo / pakkaus 1.1.2025
(EUR  ALV 0 %)]]</f>
        <v>0</v>
      </c>
      <c r="P1125" s="15"/>
      <c r="Q1125" s="12"/>
      <c r="R1125" s="12"/>
      <c r="S1125" s="12"/>
      <c r="T1125" s="13"/>
      <c r="U1125" s="39">
        <f>MIN(Lääkkeet[[#This Row],[Velvoite 1.7.2025 (pakkauksia)]],Lääkkeet[[#This Row],[Suurimman alitusluvan mukainen velvoite
1.7.-31.12.2025 (pakkauksia)]],Lääkkeet[[#This Row],[Alin saldo 
1.7.-31.12.2025 (pakkauksia)]])*Lääkkeet[[#This Row],[Kirjanpitoarvo / pakkaus 1.7.2025
(EUR  ALV 0 %)]]</f>
        <v>0</v>
      </c>
      <c r="W1125" s="49" t="str" cm="1">
        <f t="array" ref="W1125">IFERROR(_xlfn.IFS(Lääkkeet[[#This Row],[Sitoutunut pääoma 
1.1.-30.6.2025 (EUR)]]&gt;0,"Täytetyt",Lääkkeet[[#This Row],[Sitoutunut pääoma 
1.7.-31.12.2025 (EUR)]]&gt;0,"Täytetyt"),"")</f>
        <v/>
      </c>
      <c r="X1125" s="49"/>
      <c r="Y1125" s="5">
        <f>Hakulomake!$B$29</f>
        <v>0</v>
      </c>
    </row>
    <row r="1126" spans="1:25" x14ac:dyDescent="0.25">
      <c r="A1126" s="6" t="s">
        <v>59</v>
      </c>
      <c r="B1126" s="5">
        <f>Hakulomake!$B$17</f>
        <v>0</v>
      </c>
      <c r="C1126" s="61">
        <v>10</v>
      </c>
      <c r="D1126" s="5" t="s">
        <v>1966</v>
      </c>
      <c r="E1126" s="60" t="s">
        <v>1999</v>
      </c>
      <c r="F1126" s="5" t="s">
        <v>1968</v>
      </c>
      <c r="G1126" s="5" t="s">
        <v>2000</v>
      </c>
      <c r="H1126" s="5" t="s">
        <v>793</v>
      </c>
      <c r="I1126" s="5" t="s">
        <v>65</v>
      </c>
      <c r="J1126" s="61">
        <v>28</v>
      </c>
      <c r="N1126" s="13"/>
      <c r="O1126" s="39">
        <f>MIN(Lääkkeet[[#This Row],[Velvoite 1.1.2025 (pakkauksia)]],Lääkkeet[[#This Row],[Suurimman alitusluvan mukainen velvoite 
1.1.-30.6.2025 (pakkauksia)]],Lääkkeet[[#This Row],[Alin saldo 
1.1.-30.6.2025 (pakkauksia)]])*Lääkkeet[[#This Row],[Kirjanpitoarvo / pakkaus 1.1.2025
(EUR  ALV 0 %)]]</f>
        <v>0</v>
      </c>
      <c r="P1126" s="15"/>
      <c r="Q1126" s="12"/>
      <c r="R1126" s="12"/>
      <c r="S1126" s="12"/>
      <c r="T1126" s="13"/>
      <c r="U1126" s="39">
        <f>MIN(Lääkkeet[[#This Row],[Velvoite 1.7.2025 (pakkauksia)]],Lääkkeet[[#This Row],[Suurimman alitusluvan mukainen velvoite
1.7.-31.12.2025 (pakkauksia)]],Lääkkeet[[#This Row],[Alin saldo 
1.7.-31.12.2025 (pakkauksia)]])*Lääkkeet[[#This Row],[Kirjanpitoarvo / pakkaus 1.7.2025
(EUR  ALV 0 %)]]</f>
        <v>0</v>
      </c>
      <c r="W1126" s="49" t="str" cm="1">
        <f t="array" ref="W1126">IFERROR(_xlfn.IFS(Lääkkeet[[#This Row],[Sitoutunut pääoma 
1.1.-30.6.2025 (EUR)]]&gt;0,"Täytetyt",Lääkkeet[[#This Row],[Sitoutunut pääoma 
1.7.-31.12.2025 (EUR)]]&gt;0,"Täytetyt"),"")</f>
        <v/>
      </c>
      <c r="X1126" s="49"/>
      <c r="Y1126" s="5">
        <f>Hakulomake!$B$29</f>
        <v>0</v>
      </c>
    </row>
    <row r="1127" spans="1:25" x14ac:dyDescent="0.25">
      <c r="A1127" s="6" t="s">
        <v>59</v>
      </c>
      <c r="B1127" s="5">
        <f>Hakulomake!$B$17</f>
        <v>0</v>
      </c>
      <c r="C1127" s="61">
        <v>10</v>
      </c>
      <c r="D1127" s="5" t="s">
        <v>1966</v>
      </c>
      <c r="E1127" s="60" t="s">
        <v>2001</v>
      </c>
      <c r="F1127" s="5" t="s">
        <v>1968</v>
      </c>
      <c r="G1127" s="5" t="s">
        <v>2000</v>
      </c>
      <c r="H1127" s="5" t="s">
        <v>793</v>
      </c>
      <c r="I1127" s="5" t="s">
        <v>65</v>
      </c>
      <c r="J1127" s="61">
        <v>98</v>
      </c>
      <c r="N1127" s="13"/>
      <c r="O1127" s="39">
        <f>MIN(Lääkkeet[[#This Row],[Velvoite 1.1.2025 (pakkauksia)]],Lääkkeet[[#This Row],[Suurimman alitusluvan mukainen velvoite 
1.1.-30.6.2025 (pakkauksia)]],Lääkkeet[[#This Row],[Alin saldo 
1.1.-30.6.2025 (pakkauksia)]])*Lääkkeet[[#This Row],[Kirjanpitoarvo / pakkaus 1.1.2025
(EUR  ALV 0 %)]]</f>
        <v>0</v>
      </c>
      <c r="P1127" s="15"/>
      <c r="Q1127" s="12"/>
      <c r="R1127" s="12"/>
      <c r="S1127" s="12"/>
      <c r="T1127" s="13"/>
      <c r="U1127" s="39">
        <f>MIN(Lääkkeet[[#This Row],[Velvoite 1.7.2025 (pakkauksia)]],Lääkkeet[[#This Row],[Suurimman alitusluvan mukainen velvoite
1.7.-31.12.2025 (pakkauksia)]],Lääkkeet[[#This Row],[Alin saldo 
1.7.-31.12.2025 (pakkauksia)]])*Lääkkeet[[#This Row],[Kirjanpitoarvo / pakkaus 1.7.2025
(EUR  ALV 0 %)]]</f>
        <v>0</v>
      </c>
      <c r="W1127" s="49" t="str" cm="1">
        <f t="array" ref="W1127">IFERROR(_xlfn.IFS(Lääkkeet[[#This Row],[Sitoutunut pääoma 
1.1.-30.6.2025 (EUR)]]&gt;0,"Täytetyt",Lääkkeet[[#This Row],[Sitoutunut pääoma 
1.7.-31.12.2025 (EUR)]]&gt;0,"Täytetyt"),"")</f>
        <v/>
      </c>
      <c r="X1127" s="49"/>
      <c r="Y1127" s="5">
        <f>Hakulomake!$B$29</f>
        <v>0</v>
      </c>
    </row>
    <row r="1128" spans="1:25" x14ac:dyDescent="0.25">
      <c r="A1128" s="6" t="s">
        <v>59</v>
      </c>
      <c r="B1128" s="5">
        <f>Hakulomake!$B$17</f>
        <v>0</v>
      </c>
      <c r="C1128" s="61">
        <v>10</v>
      </c>
      <c r="D1128" s="5" t="s">
        <v>1966</v>
      </c>
      <c r="E1128" s="60" t="s">
        <v>2002</v>
      </c>
      <c r="F1128" s="5" t="s">
        <v>1968</v>
      </c>
      <c r="G1128" s="5" t="s">
        <v>2000</v>
      </c>
      <c r="H1128" s="5" t="s">
        <v>836</v>
      </c>
      <c r="I1128" s="5" t="s">
        <v>65</v>
      </c>
      <c r="J1128" s="61">
        <v>28</v>
      </c>
      <c r="N1128" s="13"/>
      <c r="O1128" s="39">
        <f>MIN(Lääkkeet[[#This Row],[Velvoite 1.1.2025 (pakkauksia)]],Lääkkeet[[#This Row],[Suurimman alitusluvan mukainen velvoite 
1.1.-30.6.2025 (pakkauksia)]],Lääkkeet[[#This Row],[Alin saldo 
1.1.-30.6.2025 (pakkauksia)]])*Lääkkeet[[#This Row],[Kirjanpitoarvo / pakkaus 1.1.2025
(EUR  ALV 0 %)]]</f>
        <v>0</v>
      </c>
      <c r="P1128" s="15"/>
      <c r="Q1128" s="12"/>
      <c r="R1128" s="12"/>
      <c r="S1128" s="12"/>
      <c r="T1128" s="13"/>
      <c r="U1128" s="39">
        <f>MIN(Lääkkeet[[#This Row],[Velvoite 1.7.2025 (pakkauksia)]],Lääkkeet[[#This Row],[Suurimman alitusluvan mukainen velvoite
1.7.-31.12.2025 (pakkauksia)]],Lääkkeet[[#This Row],[Alin saldo 
1.7.-31.12.2025 (pakkauksia)]])*Lääkkeet[[#This Row],[Kirjanpitoarvo / pakkaus 1.7.2025
(EUR  ALV 0 %)]]</f>
        <v>0</v>
      </c>
      <c r="W1128" s="49" t="str" cm="1">
        <f t="array" ref="W1128">IFERROR(_xlfn.IFS(Lääkkeet[[#This Row],[Sitoutunut pääoma 
1.1.-30.6.2025 (EUR)]]&gt;0,"Täytetyt",Lääkkeet[[#This Row],[Sitoutunut pääoma 
1.7.-31.12.2025 (EUR)]]&gt;0,"Täytetyt"),"")</f>
        <v/>
      </c>
      <c r="X1128" s="49"/>
      <c r="Y1128" s="5">
        <f>Hakulomake!$B$29</f>
        <v>0</v>
      </c>
    </row>
    <row r="1129" spans="1:25" x14ac:dyDescent="0.25">
      <c r="A1129" s="6" t="s">
        <v>59</v>
      </c>
      <c r="B1129" s="5">
        <f>Hakulomake!$B$17</f>
        <v>0</v>
      </c>
      <c r="C1129" s="61">
        <v>10</v>
      </c>
      <c r="D1129" s="5" t="s">
        <v>1966</v>
      </c>
      <c r="E1129" s="60" t="s">
        <v>2003</v>
      </c>
      <c r="F1129" s="5" t="s">
        <v>1968</v>
      </c>
      <c r="G1129" s="5" t="s">
        <v>2000</v>
      </c>
      <c r="H1129" s="5" t="s">
        <v>836</v>
      </c>
      <c r="I1129" s="5" t="s">
        <v>65</v>
      </c>
      <c r="J1129" s="61">
        <v>98</v>
      </c>
      <c r="N1129" s="13"/>
      <c r="O1129" s="39">
        <f>MIN(Lääkkeet[[#This Row],[Velvoite 1.1.2025 (pakkauksia)]],Lääkkeet[[#This Row],[Suurimman alitusluvan mukainen velvoite 
1.1.-30.6.2025 (pakkauksia)]],Lääkkeet[[#This Row],[Alin saldo 
1.1.-30.6.2025 (pakkauksia)]])*Lääkkeet[[#This Row],[Kirjanpitoarvo / pakkaus 1.1.2025
(EUR  ALV 0 %)]]</f>
        <v>0</v>
      </c>
      <c r="P1129" s="15"/>
      <c r="Q1129" s="12"/>
      <c r="R1129" s="12"/>
      <c r="S1129" s="12"/>
      <c r="T1129" s="13"/>
      <c r="U1129" s="39">
        <f>MIN(Lääkkeet[[#This Row],[Velvoite 1.7.2025 (pakkauksia)]],Lääkkeet[[#This Row],[Suurimman alitusluvan mukainen velvoite
1.7.-31.12.2025 (pakkauksia)]],Lääkkeet[[#This Row],[Alin saldo 
1.7.-31.12.2025 (pakkauksia)]])*Lääkkeet[[#This Row],[Kirjanpitoarvo / pakkaus 1.7.2025
(EUR  ALV 0 %)]]</f>
        <v>0</v>
      </c>
      <c r="W1129" s="49" t="str" cm="1">
        <f t="array" ref="W1129">IFERROR(_xlfn.IFS(Lääkkeet[[#This Row],[Sitoutunut pääoma 
1.1.-30.6.2025 (EUR)]]&gt;0,"Täytetyt",Lääkkeet[[#This Row],[Sitoutunut pääoma 
1.7.-31.12.2025 (EUR)]]&gt;0,"Täytetyt"),"")</f>
        <v/>
      </c>
      <c r="X1129" s="49"/>
      <c r="Y1129" s="5">
        <f>Hakulomake!$B$29</f>
        <v>0</v>
      </c>
    </row>
    <row r="1130" spans="1:25" x14ac:dyDescent="0.25">
      <c r="A1130" s="6" t="s">
        <v>59</v>
      </c>
      <c r="B1130" s="5">
        <f>Hakulomake!$B$17</f>
        <v>0</v>
      </c>
      <c r="C1130" s="61">
        <v>10</v>
      </c>
      <c r="D1130" s="5" t="s">
        <v>1966</v>
      </c>
      <c r="E1130" s="60" t="s">
        <v>2004</v>
      </c>
      <c r="F1130" s="5" t="s">
        <v>1968</v>
      </c>
      <c r="G1130" s="5" t="s">
        <v>2000</v>
      </c>
      <c r="H1130" s="5" t="s">
        <v>898</v>
      </c>
      <c r="I1130" s="5" t="s">
        <v>65</v>
      </c>
      <c r="J1130" s="61">
        <v>98</v>
      </c>
      <c r="N1130" s="13"/>
      <c r="O1130" s="39">
        <f>MIN(Lääkkeet[[#This Row],[Velvoite 1.1.2025 (pakkauksia)]],Lääkkeet[[#This Row],[Suurimman alitusluvan mukainen velvoite 
1.1.-30.6.2025 (pakkauksia)]],Lääkkeet[[#This Row],[Alin saldo 
1.1.-30.6.2025 (pakkauksia)]])*Lääkkeet[[#This Row],[Kirjanpitoarvo / pakkaus 1.1.2025
(EUR  ALV 0 %)]]</f>
        <v>0</v>
      </c>
      <c r="P1130" s="15"/>
      <c r="Q1130" s="12"/>
      <c r="R1130" s="12"/>
      <c r="S1130" s="12"/>
      <c r="T1130" s="13"/>
      <c r="U1130" s="39">
        <f>MIN(Lääkkeet[[#This Row],[Velvoite 1.7.2025 (pakkauksia)]],Lääkkeet[[#This Row],[Suurimman alitusluvan mukainen velvoite
1.7.-31.12.2025 (pakkauksia)]],Lääkkeet[[#This Row],[Alin saldo 
1.7.-31.12.2025 (pakkauksia)]])*Lääkkeet[[#This Row],[Kirjanpitoarvo / pakkaus 1.7.2025
(EUR  ALV 0 %)]]</f>
        <v>0</v>
      </c>
      <c r="W1130" s="49" t="str" cm="1">
        <f t="array" ref="W1130">IFERROR(_xlfn.IFS(Lääkkeet[[#This Row],[Sitoutunut pääoma 
1.1.-30.6.2025 (EUR)]]&gt;0,"Täytetyt",Lääkkeet[[#This Row],[Sitoutunut pääoma 
1.7.-31.12.2025 (EUR)]]&gt;0,"Täytetyt"),"")</f>
        <v/>
      </c>
      <c r="X1130" s="49"/>
      <c r="Y1130" s="5">
        <f>Hakulomake!$B$29</f>
        <v>0</v>
      </c>
    </row>
    <row r="1131" spans="1:25" x14ac:dyDescent="0.25">
      <c r="A1131" s="6" t="s">
        <v>59</v>
      </c>
      <c r="B1131" s="5">
        <f>Hakulomake!$B$17</f>
        <v>0</v>
      </c>
      <c r="C1131" s="61">
        <v>10</v>
      </c>
      <c r="D1131" s="5" t="s">
        <v>1959</v>
      </c>
      <c r="E1131" s="60" t="s">
        <v>2005</v>
      </c>
      <c r="F1131" s="5" t="s">
        <v>1961</v>
      </c>
      <c r="G1131" s="5" t="s">
        <v>2006</v>
      </c>
      <c r="H1131" s="5" t="s">
        <v>793</v>
      </c>
      <c r="I1131" s="5" t="s">
        <v>1239</v>
      </c>
      <c r="J1131" s="61">
        <v>28</v>
      </c>
      <c r="N1131" s="13"/>
      <c r="O1131" s="39">
        <f>MIN(Lääkkeet[[#This Row],[Velvoite 1.1.2025 (pakkauksia)]],Lääkkeet[[#This Row],[Suurimman alitusluvan mukainen velvoite 
1.1.-30.6.2025 (pakkauksia)]],Lääkkeet[[#This Row],[Alin saldo 
1.1.-30.6.2025 (pakkauksia)]])*Lääkkeet[[#This Row],[Kirjanpitoarvo / pakkaus 1.1.2025
(EUR  ALV 0 %)]]</f>
        <v>0</v>
      </c>
      <c r="P1131" s="15"/>
      <c r="Q1131" s="12"/>
      <c r="R1131" s="12"/>
      <c r="S1131" s="12"/>
      <c r="T1131" s="13"/>
      <c r="U1131" s="39">
        <f>MIN(Lääkkeet[[#This Row],[Velvoite 1.7.2025 (pakkauksia)]],Lääkkeet[[#This Row],[Suurimman alitusluvan mukainen velvoite
1.7.-31.12.2025 (pakkauksia)]],Lääkkeet[[#This Row],[Alin saldo 
1.7.-31.12.2025 (pakkauksia)]])*Lääkkeet[[#This Row],[Kirjanpitoarvo / pakkaus 1.7.2025
(EUR  ALV 0 %)]]</f>
        <v>0</v>
      </c>
      <c r="W1131" s="49" t="str" cm="1">
        <f t="array" ref="W1131">IFERROR(_xlfn.IFS(Lääkkeet[[#This Row],[Sitoutunut pääoma 
1.1.-30.6.2025 (EUR)]]&gt;0,"Täytetyt",Lääkkeet[[#This Row],[Sitoutunut pääoma 
1.7.-31.12.2025 (EUR)]]&gt;0,"Täytetyt"),"")</f>
        <v/>
      </c>
      <c r="X1131" s="49"/>
      <c r="Y1131" s="5">
        <f>Hakulomake!$B$29</f>
        <v>0</v>
      </c>
    </row>
    <row r="1132" spans="1:25" x14ac:dyDescent="0.25">
      <c r="A1132" s="6" t="s">
        <v>59</v>
      </c>
      <c r="B1132" s="5">
        <f>Hakulomake!$B$17</f>
        <v>0</v>
      </c>
      <c r="C1132" s="61">
        <v>10</v>
      </c>
      <c r="D1132" s="5" t="s">
        <v>1959</v>
      </c>
      <c r="E1132" s="60" t="s">
        <v>2007</v>
      </c>
      <c r="F1132" s="5" t="s">
        <v>1961</v>
      </c>
      <c r="G1132" s="5" t="s">
        <v>2008</v>
      </c>
      <c r="H1132" s="5" t="s">
        <v>836</v>
      </c>
      <c r="I1132" s="5" t="s">
        <v>65</v>
      </c>
      <c r="J1132" s="61">
        <v>28</v>
      </c>
      <c r="N1132" s="13"/>
      <c r="O1132" s="39">
        <f>MIN(Lääkkeet[[#This Row],[Velvoite 1.1.2025 (pakkauksia)]],Lääkkeet[[#This Row],[Suurimman alitusluvan mukainen velvoite 
1.1.-30.6.2025 (pakkauksia)]],Lääkkeet[[#This Row],[Alin saldo 
1.1.-30.6.2025 (pakkauksia)]])*Lääkkeet[[#This Row],[Kirjanpitoarvo / pakkaus 1.1.2025
(EUR  ALV 0 %)]]</f>
        <v>0</v>
      </c>
      <c r="P1132" s="15"/>
      <c r="Q1132" s="12"/>
      <c r="R1132" s="12"/>
      <c r="S1132" s="12"/>
      <c r="T1132" s="13"/>
      <c r="U1132" s="39">
        <f>MIN(Lääkkeet[[#This Row],[Velvoite 1.7.2025 (pakkauksia)]],Lääkkeet[[#This Row],[Suurimman alitusluvan mukainen velvoite
1.7.-31.12.2025 (pakkauksia)]],Lääkkeet[[#This Row],[Alin saldo 
1.7.-31.12.2025 (pakkauksia)]])*Lääkkeet[[#This Row],[Kirjanpitoarvo / pakkaus 1.7.2025
(EUR  ALV 0 %)]]</f>
        <v>0</v>
      </c>
      <c r="W1132" s="49" t="str" cm="1">
        <f t="array" ref="W1132">IFERROR(_xlfn.IFS(Lääkkeet[[#This Row],[Sitoutunut pääoma 
1.1.-30.6.2025 (EUR)]]&gt;0,"Täytetyt",Lääkkeet[[#This Row],[Sitoutunut pääoma 
1.7.-31.12.2025 (EUR)]]&gt;0,"Täytetyt"),"")</f>
        <v/>
      </c>
      <c r="X1132" s="49"/>
      <c r="Y1132" s="5">
        <f>Hakulomake!$B$29</f>
        <v>0</v>
      </c>
    </row>
    <row r="1133" spans="1:25" x14ac:dyDescent="0.25">
      <c r="A1133" s="6" t="s">
        <v>59</v>
      </c>
      <c r="B1133" s="5">
        <f>Hakulomake!$B$17</f>
        <v>0</v>
      </c>
      <c r="C1133" s="61">
        <v>10</v>
      </c>
      <c r="D1133" s="5" t="s">
        <v>1994</v>
      </c>
      <c r="E1133" s="60" t="s">
        <v>2009</v>
      </c>
      <c r="F1133" s="5" t="s">
        <v>1996</v>
      </c>
      <c r="G1133" s="5" t="s">
        <v>2010</v>
      </c>
      <c r="H1133" s="5" t="s">
        <v>170</v>
      </c>
      <c r="I1133" s="5" t="s">
        <v>133</v>
      </c>
      <c r="J1133" s="61">
        <v>100</v>
      </c>
      <c r="N1133" s="13"/>
      <c r="O1133" s="39">
        <f>MIN(Lääkkeet[[#This Row],[Velvoite 1.1.2025 (pakkauksia)]],Lääkkeet[[#This Row],[Suurimman alitusluvan mukainen velvoite 
1.1.-30.6.2025 (pakkauksia)]],Lääkkeet[[#This Row],[Alin saldo 
1.1.-30.6.2025 (pakkauksia)]])*Lääkkeet[[#This Row],[Kirjanpitoarvo / pakkaus 1.1.2025
(EUR  ALV 0 %)]]</f>
        <v>0</v>
      </c>
      <c r="P1133" s="15"/>
      <c r="Q1133" s="12"/>
      <c r="R1133" s="12"/>
      <c r="S1133" s="12"/>
      <c r="T1133" s="13"/>
      <c r="U1133" s="39">
        <f>MIN(Lääkkeet[[#This Row],[Velvoite 1.7.2025 (pakkauksia)]],Lääkkeet[[#This Row],[Suurimman alitusluvan mukainen velvoite
1.7.-31.12.2025 (pakkauksia)]],Lääkkeet[[#This Row],[Alin saldo 
1.7.-31.12.2025 (pakkauksia)]])*Lääkkeet[[#This Row],[Kirjanpitoarvo / pakkaus 1.7.2025
(EUR  ALV 0 %)]]</f>
        <v>0</v>
      </c>
      <c r="W1133" s="49" t="str" cm="1">
        <f t="array" ref="W1133">IFERROR(_xlfn.IFS(Lääkkeet[[#This Row],[Sitoutunut pääoma 
1.1.-30.6.2025 (EUR)]]&gt;0,"Täytetyt",Lääkkeet[[#This Row],[Sitoutunut pääoma 
1.7.-31.12.2025 (EUR)]]&gt;0,"Täytetyt"),"")</f>
        <v/>
      </c>
      <c r="X1133" s="49"/>
      <c r="Y1133" s="5">
        <f>Hakulomake!$B$29</f>
        <v>0</v>
      </c>
    </row>
    <row r="1134" spans="1:25" x14ac:dyDescent="0.25">
      <c r="A1134" s="6" t="s">
        <v>59</v>
      </c>
      <c r="B1134" s="5">
        <f>Hakulomake!$B$17</f>
        <v>0</v>
      </c>
      <c r="C1134" s="61">
        <v>10</v>
      </c>
      <c r="D1134" s="5" t="s">
        <v>2011</v>
      </c>
      <c r="E1134" s="60" t="s">
        <v>2012</v>
      </c>
      <c r="F1134" s="5" t="s">
        <v>2013</v>
      </c>
      <c r="G1134" s="5" t="s">
        <v>2014</v>
      </c>
      <c r="H1134" s="5" t="s">
        <v>796</v>
      </c>
      <c r="I1134" s="5" t="s">
        <v>133</v>
      </c>
      <c r="J1134" s="61">
        <v>100</v>
      </c>
      <c r="N1134" s="13"/>
      <c r="O1134" s="39">
        <f>MIN(Lääkkeet[[#This Row],[Velvoite 1.1.2025 (pakkauksia)]],Lääkkeet[[#This Row],[Suurimman alitusluvan mukainen velvoite 
1.1.-30.6.2025 (pakkauksia)]],Lääkkeet[[#This Row],[Alin saldo 
1.1.-30.6.2025 (pakkauksia)]])*Lääkkeet[[#This Row],[Kirjanpitoarvo / pakkaus 1.1.2025
(EUR  ALV 0 %)]]</f>
        <v>0</v>
      </c>
      <c r="P1134" s="15"/>
      <c r="Q1134" s="12"/>
      <c r="R1134" s="12"/>
      <c r="S1134" s="12"/>
      <c r="T1134" s="13"/>
      <c r="U1134" s="39">
        <f>MIN(Lääkkeet[[#This Row],[Velvoite 1.7.2025 (pakkauksia)]],Lääkkeet[[#This Row],[Suurimman alitusluvan mukainen velvoite
1.7.-31.12.2025 (pakkauksia)]],Lääkkeet[[#This Row],[Alin saldo 
1.7.-31.12.2025 (pakkauksia)]])*Lääkkeet[[#This Row],[Kirjanpitoarvo / pakkaus 1.7.2025
(EUR  ALV 0 %)]]</f>
        <v>0</v>
      </c>
      <c r="W1134" s="49" t="str" cm="1">
        <f t="array" ref="W1134">IFERROR(_xlfn.IFS(Lääkkeet[[#This Row],[Sitoutunut pääoma 
1.1.-30.6.2025 (EUR)]]&gt;0,"Täytetyt",Lääkkeet[[#This Row],[Sitoutunut pääoma 
1.7.-31.12.2025 (EUR)]]&gt;0,"Täytetyt"),"")</f>
        <v/>
      </c>
      <c r="X1134" s="49"/>
      <c r="Y1134" s="5">
        <f>Hakulomake!$B$29</f>
        <v>0</v>
      </c>
    </row>
    <row r="1135" spans="1:25" x14ac:dyDescent="0.25">
      <c r="A1135" s="6" t="s">
        <v>59</v>
      </c>
      <c r="B1135" s="5">
        <f>Hakulomake!$B$17</f>
        <v>0</v>
      </c>
      <c r="C1135" s="61">
        <v>10</v>
      </c>
      <c r="D1135" s="5" t="s">
        <v>2011</v>
      </c>
      <c r="E1135" s="60" t="s">
        <v>2015</v>
      </c>
      <c r="F1135" s="5" t="s">
        <v>2013</v>
      </c>
      <c r="G1135" s="5" t="s">
        <v>2014</v>
      </c>
      <c r="H1135" s="5" t="s">
        <v>793</v>
      </c>
      <c r="I1135" s="5" t="s">
        <v>133</v>
      </c>
      <c r="J1135" s="61">
        <v>100</v>
      </c>
      <c r="N1135" s="13"/>
      <c r="O1135" s="39">
        <f>MIN(Lääkkeet[[#This Row],[Velvoite 1.1.2025 (pakkauksia)]],Lääkkeet[[#This Row],[Suurimman alitusluvan mukainen velvoite 
1.1.-30.6.2025 (pakkauksia)]],Lääkkeet[[#This Row],[Alin saldo 
1.1.-30.6.2025 (pakkauksia)]])*Lääkkeet[[#This Row],[Kirjanpitoarvo / pakkaus 1.1.2025
(EUR  ALV 0 %)]]</f>
        <v>0</v>
      </c>
      <c r="P1135" s="15"/>
      <c r="Q1135" s="12"/>
      <c r="R1135" s="12"/>
      <c r="S1135" s="12"/>
      <c r="T1135" s="13"/>
      <c r="U1135" s="39">
        <f>MIN(Lääkkeet[[#This Row],[Velvoite 1.7.2025 (pakkauksia)]],Lääkkeet[[#This Row],[Suurimman alitusluvan mukainen velvoite
1.7.-31.12.2025 (pakkauksia)]],Lääkkeet[[#This Row],[Alin saldo 
1.7.-31.12.2025 (pakkauksia)]])*Lääkkeet[[#This Row],[Kirjanpitoarvo / pakkaus 1.7.2025
(EUR  ALV 0 %)]]</f>
        <v>0</v>
      </c>
      <c r="W1135" s="49" t="str" cm="1">
        <f t="array" ref="W1135">IFERROR(_xlfn.IFS(Lääkkeet[[#This Row],[Sitoutunut pääoma 
1.1.-30.6.2025 (EUR)]]&gt;0,"Täytetyt",Lääkkeet[[#This Row],[Sitoutunut pääoma 
1.7.-31.12.2025 (EUR)]]&gt;0,"Täytetyt"),"")</f>
        <v/>
      </c>
      <c r="X1135" s="49"/>
      <c r="Y1135" s="5">
        <f>Hakulomake!$B$29</f>
        <v>0</v>
      </c>
    </row>
    <row r="1136" spans="1:25" x14ac:dyDescent="0.25">
      <c r="A1136" s="6" t="s">
        <v>59</v>
      </c>
      <c r="B1136" s="5">
        <f>Hakulomake!$B$17</f>
        <v>0</v>
      </c>
      <c r="C1136" s="61">
        <v>10</v>
      </c>
      <c r="D1136" s="5" t="s">
        <v>1959</v>
      </c>
      <c r="E1136" s="60" t="s">
        <v>2016</v>
      </c>
      <c r="F1136" s="5" t="s">
        <v>1961</v>
      </c>
      <c r="G1136" s="5" t="s">
        <v>2017</v>
      </c>
      <c r="H1136" s="5" t="s">
        <v>796</v>
      </c>
      <c r="I1136" s="5" t="s">
        <v>1239</v>
      </c>
      <c r="J1136" s="61">
        <v>28</v>
      </c>
      <c r="N1136" s="13"/>
      <c r="O1136" s="39">
        <f>MIN(Lääkkeet[[#This Row],[Velvoite 1.1.2025 (pakkauksia)]],Lääkkeet[[#This Row],[Suurimman alitusluvan mukainen velvoite 
1.1.-30.6.2025 (pakkauksia)]],Lääkkeet[[#This Row],[Alin saldo 
1.1.-30.6.2025 (pakkauksia)]])*Lääkkeet[[#This Row],[Kirjanpitoarvo / pakkaus 1.1.2025
(EUR  ALV 0 %)]]</f>
        <v>0</v>
      </c>
      <c r="P1136" s="15"/>
      <c r="Q1136" s="12"/>
      <c r="R1136" s="12"/>
      <c r="S1136" s="12"/>
      <c r="T1136" s="13"/>
      <c r="U1136" s="39">
        <f>MIN(Lääkkeet[[#This Row],[Velvoite 1.7.2025 (pakkauksia)]],Lääkkeet[[#This Row],[Suurimman alitusluvan mukainen velvoite
1.7.-31.12.2025 (pakkauksia)]],Lääkkeet[[#This Row],[Alin saldo 
1.7.-31.12.2025 (pakkauksia)]])*Lääkkeet[[#This Row],[Kirjanpitoarvo / pakkaus 1.7.2025
(EUR  ALV 0 %)]]</f>
        <v>0</v>
      </c>
      <c r="W1136" s="49" t="str" cm="1">
        <f t="array" ref="W1136">IFERROR(_xlfn.IFS(Lääkkeet[[#This Row],[Sitoutunut pääoma 
1.1.-30.6.2025 (EUR)]]&gt;0,"Täytetyt",Lääkkeet[[#This Row],[Sitoutunut pääoma 
1.7.-31.12.2025 (EUR)]]&gt;0,"Täytetyt"),"")</f>
        <v/>
      </c>
      <c r="X1136" s="49"/>
      <c r="Y1136" s="5">
        <f>Hakulomake!$B$29</f>
        <v>0</v>
      </c>
    </row>
    <row r="1137" spans="1:25" x14ac:dyDescent="0.25">
      <c r="A1137" s="6" t="s">
        <v>59</v>
      </c>
      <c r="B1137" s="5">
        <f>Hakulomake!$B$17</f>
        <v>0</v>
      </c>
      <c r="C1137" s="61">
        <v>10</v>
      </c>
      <c r="D1137" s="5" t="s">
        <v>1966</v>
      </c>
      <c r="E1137" s="60" t="s">
        <v>2018</v>
      </c>
      <c r="F1137" s="5" t="s">
        <v>1968</v>
      </c>
      <c r="G1137" s="5" t="s">
        <v>2019</v>
      </c>
      <c r="H1137" s="5" t="s">
        <v>836</v>
      </c>
      <c r="I1137" s="5" t="s">
        <v>65</v>
      </c>
      <c r="J1137" s="61">
        <v>30</v>
      </c>
      <c r="N1137" s="13"/>
      <c r="O1137" s="39">
        <f>MIN(Lääkkeet[[#This Row],[Velvoite 1.1.2025 (pakkauksia)]],Lääkkeet[[#This Row],[Suurimman alitusluvan mukainen velvoite 
1.1.-30.6.2025 (pakkauksia)]],Lääkkeet[[#This Row],[Alin saldo 
1.1.-30.6.2025 (pakkauksia)]])*Lääkkeet[[#This Row],[Kirjanpitoarvo / pakkaus 1.1.2025
(EUR  ALV 0 %)]]</f>
        <v>0</v>
      </c>
      <c r="P1137" s="15"/>
      <c r="Q1137" s="12"/>
      <c r="R1137" s="12"/>
      <c r="S1137" s="12"/>
      <c r="T1137" s="13"/>
      <c r="U1137" s="39">
        <f>MIN(Lääkkeet[[#This Row],[Velvoite 1.7.2025 (pakkauksia)]],Lääkkeet[[#This Row],[Suurimman alitusluvan mukainen velvoite
1.7.-31.12.2025 (pakkauksia)]],Lääkkeet[[#This Row],[Alin saldo 
1.7.-31.12.2025 (pakkauksia)]])*Lääkkeet[[#This Row],[Kirjanpitoarvo / pakkaus 1.7.2025
(EUR  ALV 0 %)]]</f>
        <v>0</v>
      </c>
      <c r="W1137" s="49" t="str" cm="1">
        <f t="array" ref="W1137">IFERROR(_xlfn.IFS(Lääkkeet[[#This Row],[Sitoutunut pääoma 
1.1.-30.6.2025 (EUR)]]&gt;0,"Täytetyt",Lääkkeet[[#This Row],[Sitoutunut pääoma 
1.7.-31.12.2025 (EUR)]]&gt;0,"Täytetyt"),"")</f>
        <v/>
      </c>
      <c r="X1137" s="49"/>
      <c r="Y1137" s="5">
        <f>Hakulomake!$B$29</f>
        <v>0</v>
      </c>
    </row>
    <row r="1138" spans="1:25" x14ac:dyDescent="0.25">
      <c r="A1138" s="6" t="s">
        <v>59</v>
      </c>
      <c r="B1138" s="5">
        <f>Hakulomake!$B$17</f>
        <v>0</v>
      </c>
      <c r="C1138" s="61">
        <v>10</v>
      </c>
      <c r="D1138" s="5" t="s">
        <v>1994</v>
      </c>
      <c r="E1138" s="60" t="s">
        <v>2020</v>
      </c>
      <c r="F1138" s="5" t="s">
        <v>1996</v>
      </c>
      <c r="G1138" s="5" t="s">
        <v>2010</v>
      </c>
      <c r="H1138" s="5" t="s">
        <v>170</v>
      </c>
      <c r="I1138" s="5" t="s">
        <v>133</v>
      </c>
      <c r="J1138" s="61">
        <v>250</v>
      </c>
      <c r="N1138" s="13"/>
      <c r="O1138" s="39">
        <f>MIN(Lääkkeet[[#This Row],[Velvoite 1.1.2025 (pakkauksia)]],Lääkkeet[[#This Row],[Suurimman alitusluvan mukainen velvoite 
1.1.-30.6.2025 (pakkauksia)]],Lääkkeet[[#This Row],[Alin saldo 
1.1.-30.6.2025 (pakkauksia)]])*Lääkkeet[[#This Row],[Kirjanpitoarvo / pakkaus 1.1.2025
(EUR  ALV 0 %)]]</f>
        <v>0</v>
      </c>
      <c r="P1138" s="15"/>
      <c r="Q1138" s="12"/>
      <c r="R1138" s="12"/>
      <c r="S1138" s="12"/>
      <c r="T1138" s="13"/>
      <c r="U1138" s="39">
        <f>MIN(Lääkkeet[[#This Row],[Velvoite 1.7.2025 (pakkauksia)]],Lääkkeet[[#This Row],[Suurimman alitusluvan mukainen velvoite
1.7.-31.12.2025 (pakkauksia)]],Lääkkeet[[#This Row],[Alin saldo 
1.7.-31.12.2025 (pakkauksia)]])*Lääkkeet[[#This Row],[Kirjanpitoarvo / pakkaus 1.7.2025
(EUR  ALV 0 %)]]</f>
        <v>0</v>
      </c>
      <c r="W1138" s="49" t="str" cm="1">
        <f t="array" ref="W1138">IFERROR(_xlfn.IFS(Lääkkeet[[#This Row],[Sitoutunut pääoma 
1.1.-30.6.2025 (EUR)]]&gt;0,"Täytetyt",Lääkkeet[[#This Row],[Sitoutunut pääoma 
1.7.-31.12.2025 (EUR)]]&gt;0,"Täytetyt"),"")</f>
        <v/>
      </c>
      <c r="X1138" s="49"/>
      <c r="Y1138" s="5">
        <f>Hakulomake!$B$29</f>
        <v>0</v>
      </c>
    </row>
    <row r="1139" spans="1:25" x14ac:dyDescent="0.25">
      <c r="A1139" s="6" t="s">
        <v>59</v>
      </c>
      <c r="B1139" s="5">
        <f>Hakulomake!$B$17</f>
        <v>0</v>
      </c>
      <c r="C1139" s="61">
        <v>10</v>
      </c>
      <c r="D1139" s="5" t="s">
        <v>2021</v>
      </c>
      <c r="E1139" s="60" t="s">
        <v>2022</v>
      </c>
      <c r="F1139" s="5" t="s">
        <v>2023</v>
      </c>
      <c r="G1139" s="5" t="s">
        <v>2024</v>
      </c>
      <c r="H1139" s="5" t="s">
        <v>793</v>
      </c>
      <c r="I1139" s="5" t="s">
        <v>65</v>
      </c>
      <c r="J1139" s="61">
        <v>100</v>
      </c>
      <c r="N1139" s="13"/>
      <c r="O1139" s="39">
        <f>MIN(Lääkkeet[[#This Row],[Velvoite 1.1.2025 (pakkauksia)]],Lääkkeet[[#This Row],[Suurimman alitusluvan mukainen velvoite 
1.1.-30.6.2025 (pakkauksia)]],Lääkkeet[[#This Row],[Alin saldo 
1.1.-30.6.2025 (pakkauksia)]])*Lääkkeet[[#This Row],[Kirjanpitoarvo / pakkaus 1.1.2025
(EUR  ALV 0 %)]]</f>
        <v>0</v>
      </c>
      <c r="P1139" s="15"/>
      <c r="Q1139" s="12"/>
      <c r="R1139" s="12"/>
      <c r="S1139" s="12"/>
      <c r="T1139" s="13"/>
      <c r="U1139" s="39">
        <f>MIN(Lääkkeet[[#This Row],[Velvoite 1.7.2025 (pakkauksia)]],Lääkkeet[[#This Row],[Suurimman alitusluvan mukainen velvoite
1.7.-31.12.2025 (pakkauksia)]],Lääkkeet[[#This Row],[Alin saldo 
1.7.-31.12.2025 (pakkauksia)]])*Lääkkeet[[#This Row],[Kirjanpitoarvo / pakkaus 1.7.2025
(EUR  ALV 0 %)]]</f>
        <v>0</v>
      </c>
      <c r="W1139" s="49" t="str" cm="1">
        <f t="array" ref="W1139">IFERROR(_xlfn.IFS(Lääkkeet[[#This Row],[Sitoutunut pääoma 
1.1.-30.6.2025 (EUR)]]&gt;0,"Täytetyt",Lääkkeet[[#This Row],[Sitoutunut pääoma 
1.7.-31.12.2025 (EUR)]]&gt;0,"Täytetyt"),"")</f>
        <v/>
      </c>
      <c r="X1139" s="49"/>
      <c r="Y1139" s="5">
        <f>Hakulomake!$B$29</f>
        <v>0</v>
      </c>
    </row>
    <row r="1140" spans="1:25" x14ac:dyDescent="0.25">
      <c r="A1140" s="6" t="s">
        <v>59</v>
      </c>
      <c r="B1140" s="5">
        <f>Hakulomake!$B$17</f>
        <v>0</v>
      </c>
      <c r="C1140" s="61">
        <v>10</v>
      </c>
      <c r="D1140" s="5" t="s">
        <v>1959</v>
      </c>
      <c r="E1140" s="60" t="s">
        <v>2025</v>
      </c>
      <c r="F1140" s="5" t="s">
        <v>1961</v>
      </c>
      <c r="G1140" s="5" t="s">
        <v>2017</v>
      </c>
      <c r="H1140" s="5" t="s">
        <v>796</v>
      </c>
      <c r="I1140" s="5" t="s">
        <v>133</v>
      </c>
      <c r="J1140" s="61">
        <v>28</v>
      </c>
      <c r="N1140" s="13"/>
      <c r="O1140" s="39">
        <f>MIN(Lääkkeet[[#This Row],[Velvoite 1.1.2025 (pakkauksia)]],Lääkkeet[[#This Row],[Suurimman alitusluvan mukainen velvoite 
1.1.-30.6.2025 (pakkauksia)]],Lääkkeet[[#This Row],[Alin saldo 
1.1.-30.6.2025 (pakkauksia)]])*Lääkkeet[[#This Row],[Kirjanpitoarvo / pakkaus 1.1.2025
(EUR  ALV 0 %)]]</f>
        <v>0</v>
      </c>
      <c r="P1140" s="15"/>
      <c r="Q1140" s="12"/>
      <c r="R1140" s="12"/>
      <c r="S1140" s="12"/>
      <c r="T1140" s="13"/>
      <c r="U1140" s="39">
        <f>MIN(Lääkkeet[[#This Row],[Velvoite 1.7.2025 (pakkauksia)]],Lääkkeet[[#This Row],[Suurimman alitusluvan mukainen velvoite
1.7.-31.12.2025 (pakkauksia)]],Lääkkeet[[#This Row],[Alin saldo 
1.7.-31.12.2025 (pakkauksia)]])*Lääkkeet[[#This Row],[Kirjanpitoarvo / pakkaus 1.7.2025
(EUR  ALV 0 %)]]</f>
        <v>0</v>
      </c>
      <c r="W1140" s="49" t="str" cm="1">
        <f t="array" ref="W1140">IFERROR(_xlfn.IFS(Lääkkeet[[#This Row],[Sitoutunut pääoma 
1.1.-30.6.2025 (EUR)]]&gt;0,"Täytetyt",Lääkkeet[[#This Row],[Sitoutunut pääoma 
1.7.-31.12.2025 (EUR)]]&gt;0,"Täytetyt"),"")</f>
        <v/>
      </c>
      <c r="X1140" s="49"/>
      <c r="Y1140" s="5">
        <f>Hakulomake!$B$29</f>
        <v>0</v>
      </c>
    </row>
    <row r="1141" spans="1:25" x14ac:dyDescent="0.25">
      <c r="A1141" s="6" t="s">
        <v>59</v>
      </c>
      <c r="B1141" s="5">
        <f>Hakulomake!$B$17</f>
        <v>0</v>
      </c>
      <c r="C1141" s="61">
        <v>10</v>
      </c>
      <c r="D1141" s="5" t="s">
        <v>1994</v>
      </c>
      <c r="E1141" s="60" t="s">
        <v>2754</v>
      </c>
      <c r="F1141" s="5" t="s">
        <v>1996</v>
      </c>
      <c r="G1141" s="5" t="s">
        <v>2010</v>
      </c>
      <c r="H1141" s="5" t="s">
        <v>950</v>
      </c>
      <c r="I1141" s="5" t="s">
        <v>133</v>
      </c>
      <c r="J1141" s="61">
        <v>100</v>
      </c>
      <c r="N1141" s="13"/>
      <c r="O1141" s="39">
        <f>MIN(Lääkkeet[[#This Row],[Velvoite 1.1.2025 (pakkauksia)]],Lääkkeet[[#This Row],[Suurimman alitusluvan mukainen velvoite 
1.1.-30.6.2025 (pakkauksia)]],Lääkkeet[[#This Row],[Alin saldo 
1.1.-30.6.2025 (pakkauksia)]])*Lääkkeet[[#This Row],[Kirjanpitoarvo / pakkaus 1.1.2025
(EUR  ALV 0 %)]]</f>
        <v>0</v>
      </c>
      <c r="P1141" s="15"/>
      <c r="Q1141" s="12"/>
      <c r="R1141" s="12"/>
      <c r="S1141" s="12"/>
      <c r="T1141" s="13"/>
      <c r="U1141" s="39">
        <f>MIN(Lääkkeet[[#This Row],[Velvoite 1.7.2025 (pakkauksia)]],Lääkkeet[[#This Row],[Suurimman alitusluvan mukainen velvoite
1.7.-31.12.2025 (pakkauksia)]],Lääkkeet[[#This Row],[Alin saldo 
1.7.-31.12.2025 (pakkauksia)]])*Lääkkeet[[#This Row],[Kirjanpitoarvo / pakkaus 1.7.2025
(EUR  ALV 0 %)]]</f>
        <v>0</v>
      </c>
      <c r="W1141" s="49" t="str" cm="1">
        <f t="array" ref="W1141">IFERROR(_xlfn.IFS(Lääkkeet[[#This Row],[Sitoutunut pääoma 
1.1.-30.6.2025 (EUR)]]&gt;0,"Täytetyt",Lääkkeet[[#This Row],[Sitoutunut pääoma 
1.7.-31.12.2025 (EUR)]]&gt;0,"Täytetyt"),"")</f>
        <v/>
      </c>
      <c r="X1141" s="49"/>
      <c r="Y1141" s="5">
        <f>Hakulomake!$B$29</f>
        <v>0</v>
      </c>
    </row>
    <row r="1142" spans="1:25" x14ac:dyDescent="0.25">
      <c r="A1142" s="6" t="s">
        <v>59</v>
      </c>
      <c r="B1142" s="5">
        <f>Hakulomake!$B$17</f>
        <v>0</v>
      </c>
      <c r="C1142" s="61">
        <v>10</v>
      </c>
      <c r="D1142" s="5" t="s">
        <v>1994</v>
      </c>
      <c r="E1142" s="60" t="s">
        <v>2026</v>
      </c>
      <c r="F1142" s="5" t="s">
        <v>1996</v>
      </c>
      <c r="G1142" s="5" t="s">
        <v>2027</v>
      </c>
      <c r="H1142" s="5" t="s">
        <v>170</v>
      </c>
      <c r="I1142" s="5" t="s">
        <v>133</v>
      </c>
      <c r="J1142" s="61">
        <v>50</v>
      </c>
      <c r="N1142" s="13"/>
      <c r="O1142" s="39">
        <f>MIN(Lääkkeet[[#This Row],[Velvoite 1.1.2025 (pakkauksia)]],Lääkkeet[[#This Row],[Suurimman alitusluvan mukainen velvoite 
1.1.-30.6.2025 (pakkauksia)]],Lääkkeet[[#This Row],[Alin saldo 
1.1.-30.6.2025 (pakkauksia)]])*Lääkkeet[[#This Row],[Kirjanpitoarvo / pakkaus 1.1.2025
(EUR  ALV 0 %)]]</f>
        <v>0</v>
      </c>
      <c r="P1142" s="15"/>
      <c r="Q1142" s="12"/>
      <c r="R1142" s="12"/>
      <c r="S1142" s="12"/>
      <c r="T1142" s="13"/>
      <c r="U1142" s="39">
        <f>MIN(Lääkkeet[[#This Row],[Velvoite 1.7.2025 (pakkauksia)]],Lääkkeet[[#This Row],[Suurimman alitusluvan mukainen velvoite
1.7.-31.12.2025 (pakkauksia)]],Lääkkeet[[#This Row],[Alin saldo 
1.7.-31.12.2025 (pakkauksia)]])*Lääkkeet[[#This Row],[Kirjanpitoarvo / pakkaus 1.7.2025
(EUR  ALV 0 %)]]</f>
        <v>0</v>
      </c>
      <c r="W1142" s="49" t="str" cm="1">
        <f t="array" ref="W1142">IFERROR(_xlfn.IFS(Lääkkeet[[#This Row],[Sitoutunut pääoma 
1.1.-30.6.2025 (EUR)]]&gt;0,"Täytetyt",Lääkkeet[[#This Row],[Sitoutunut pääoma 
1.7.-31.12.2025 (EUR)]]&gt;0,"Täytetyt"),"")</f>
        <v/>
      </c>
      <c r="X1142" s="49"/>
      <c r="Y1142" s="5">
        <f>Hakulomake!$B$29</f>
        <v>0</v>
      </c>
    </row>
    <row r="1143" spans="1:25" x14ac:dyDescent="0.25">
      <c r="A1143" s="6" t="s">
        <v>59</v>
      </c>
      <c r="B1143" s="5">
        <f>Hakulomake!$B$17</f>
        <v>0</v>
      </c>
      <c r="C1143" s="61">
        <v>10</v>
      </c>
      <c r="D1143" s="5" t="s">
        <v>2028</v>
      </c>
      <c r="E1143" s="60" t="s">
        <v>2029</v>
      </c>
      <c r="F1143" s="5" t="s">
        <v>2030</v>
      </c>
      <c r="G1143" s="5" t="s">
        <v>2031</v>
      </c>
      <c r="H1143" s="5" t="s">
        <v>111</v>
      </c>
      <c r="I1143" s="5" t="s">
        <v>206</v>
      </c>
      <c r="J1143" s="61" t="s">
        <v>1042</v>
      </c>
      <c r="N1143" s="13"/>
      <c r="O1143" s="39">
        <f>MIN(Lääkkeet[[#This Row],[Velvoite 1.1.2025 (pakkauksia)]],Lääkkeet[[#This Row],[Suurimman alitusluvan mukainen velvoite 
1.1.-30.6.2025 (pakkauksia)]],Lääkkeet[[#This Row],[Alin saldo 
1.1.-30.6.2025 (pakkauksia)]])*Lääkkeet[[#This Row],[Kirjanpitoarvo / pakkaus 1.1.2025
(EUR  ALV 0 %)]]</f>
        <v>0</v>
      </c>
      <c r="P1143" s="15"/>
      <c r="Q1143" s="12"/>
      <c r="R1143" s="12"/>
      <c r="S1143" s="12"/>
      <c r="T1143" s="13"/>
      <c r="U1143" s="39">
        <f>MIN(Lääkkeet[[#This Row],[Velvoite 1.7.2025 (pakkauksia)]],Lääkkeet[[#This Row],[Suurimman alitusluvan mukainen velvoite
1.7.-31.12.2025 (pakkauksia)]],Lääkkeet[[#This Row],[Alin saldo 
1.7.-31.12.2025 (pakkauksia)]])*Lääkkeet[[#This Row],[Kirjanpitoarvo / pakkaus 1.7.2025
(EUR  ALV 0 %)]]</f>
        <v>0</v>
      </c>
      <c r="W1143" s="49" t="str" cm="1">
        <f t="array" ref="W1143">IFERROR(_xlfn.IFS(Lääkkeet[[#This Row],[Sitoutunut pääoma 
1.1.-30.6.2025 (EUR)]]&gt;0,"Täytetyt",Lääkkeet[[#This Row],[Sitoutunut pääoma 
1.7.-31.12.2025 (EUR)]]&gt;0,"Täytetyt"),"")</f>
        <v/>
      </c>
      <c r="X1143" s="49"/>
      <c r="Y1143" s="5">
        <f>Hakulomake!$B$29</f>
        <v>0</v>
      </c>
    </row>
    <row r="1144" spans="1:25" x14ac:dyDescent="0.25">
      <c r="A1144" s="6" t="s">
        <v>59</v>
      </c>
      <c r="B1144" s="5">
        <f>Hakulomake!$B$17</f>
        <v>0</v>
      </c>
      <c r="C1144" s="61">
        <v>10</v>
      </c>
      <c r="D1144" s="5" t="s">
        <v>2028</v>
      </c>
      <c r="E1144" s="60" t="s">
        <v>2032</v>
      </c>
      <c r="F1144" s="5" t="s">
        <v>2030</v>
      </c>
      <c r="G1144" s="5" t="s">
        <v>2031</v>
      </c>
      <c r="H1144" s="5" t="s">
        <v>111</v>
      </c>
      <c r="I1144" s="5" t="s">
        <v>206</v>
      </c>
      <c r="J1144" s="61" t="s">
        <v>1268</v>
      </c>
      <c r="N1144" s="13"/>
      <c r="O1144" s="39">
        <f>MIN(Lääkkeet[[#This Row],[Velvoite 1.1.2025 (pakkauksia)]],Lääkkeet[[#This Row],[Suurimman alitusluvan mukainen velvoite 
1.1.-30.6.2025 (pakkauksia)]],Lääkkeet[[#This Row],[Alin saldo 
1.1.-30.6.2025 (pakkauksia)]])*Lääkkeet[[#This Row],[Kirjanpitoarvo / pakkaus 1.1.2025
(EUR  ALV 0 %)]]</f>
        <v>0</v>
      </c>
      <c r="P1144" s="15"/>
      <c r="Q1144" s="12"/>
      <c r="R1144" s="12"/>
      <c r="S1144" s="12"/>
      <c r="T1144" s="13"/>
      <c r="U1144" s="39">
        <f>MIN(Lääkkeet[[#This Row],[Velvoite 1.7.2025 (pakkauksia)]],Lääkkeet[[#This Row],[Suurimman alitusluvan mukainen velvoite
1.7.-31.12.2025 (pakkauksia)]],Lääkkeet[[#This Row],[Alin saldo 
1.7.-31.12.2025 (pakkauksia)]])*Lääkkeet[[#This Row],[Kirjanpitoarvo / pakkaus 1.7.2025
(EUR  ALV 0 %)]]</f>
        <v>0</v>
      </c>
      <c r="W1144" s="49" t="str" cm="1">
        <f t="array" ref="W1144">IFERROR(_xlfn.IFS(Lääkkeet[[#This Row],[Sitoutunut pääoma 
1.1.-30.6.2025 (EUR)]]&gt;0,"Täytetyt",Lääkkeet[[#This Row],[Sitoutunut pääoma 
1.7.-31.12.2025 (EUR)]]&gt;0,"Täytetyt"),"")</f>
        <v/>
      </c>
      <c r="X1144" s="49"/>
      <c r="Y1144" s="5">
        <f>Hakulomake!$B$29</f>
        <v>0</v>
      </c>
    </row>
    <row r="1145" spans="1:25" x14ac:dyDescent="0.25">
      <c r="A1145" s="6" t="s">
        <v>59</v>
      </c>
      <c r="B1145" s="5">
        <f>Hakulomake!$B$17</f>
        <v>0</v>
      </c>
      <c r="C1145" s="61">
        <v>10</v>
      </c>
      <c r="D1145" s="5" t="s">
        <v>1966</v>
      </c>
      <c r="E1145" s="60" t="s">
        <v>2033</v>
      </c>
      <c r="F1145" s="5" t="s">
        <v>1968</v>
      </c>
      <c r="G1145" s="5" t="s">
        <v>1974</v>
      </c>
      <c r="H1145" s="5" t="s">
        <v>836</v>
      </c>
      <c r="I1145" s="5" t="s">
        <v>65</v>
      </c>
      <c r="J1145" s="61">
        <v>250</v>
      </c>
      <c r="N1145" s="13"/>
      <c r="O1145" s="39">
        <f>MIN(Lääkkeet[[#This Row],[Velvoite 1.1.2025 (pakkauksia)]],Lääkkeet[[#This Row],[Suurimman alitusluvan mukainen velvoite 
1.1.-30.6.2025 (pakkauksia)]],Lääkkeet[[#This Row],[Alin saldo 
1.1.-30.6.2025 (pakkauksia)]])*Lääkkeet[[#This Row],[Kirjanpitoarvo / pakkaus 1.1.2025
(EUR  ALV 0 %)]]</f>
        <v>0</v>
      </c>
      <c r="P1145" s="15"/>
      <c r="Q1145" s="12"/>
      <c r="R1145" s="12"/>
      <c r="S1145" s="12"/>
      <c r="T1145" s="13"/>
      <c r="U1145" s="39">
        <f>MIN(Lääkkeet[[#This Row],[Velvoite 1.7.2025 (pakkauksia)]],Lääkkeet[[#This Row],[Suurimman alitusluvan mukainen velvoite
1.7.-31.12.2025 (pakkauksia)]],Lääkkeet[[#This Row],[Alin saldo 
1.7.-31.12.2025 (pakkauksia)]])*Lääkkeet[[#This Row],[Kirjanpitoarvo / pakkaus 1.7.2025
(EUR  ALV 0 %)]]</f>
        <v>0</v>
      </c>
      <c r="W1145" s="49" t="str" cm="1">
        <f t="array" ref="W1145">IFERROR(_xlfn.IFS(Lääkkeet[[#This Row],[Sitoutunut pääoma 
1.1.-30.6.2025 (EUR)]]&gt;0,"Täytetyt",Lääkkeet[[#This Row],[Sitoutunut pääoma 
1.7.-31.12.2025 (EUR)]]&gt;0,"Täytetyt"),"")</f>
        <v/>
      </c>
      <c r="X1145" s="49"/>
      <c r="Y1145" s="5">
        <f>Hakulomake!$B$29</f>
        <v>0</v>
      </c>
    </row>
    <row r="1146" spans="1:25" x14ac:dyDescent="0.25">
      <c r="A1146" s="6" t="s">
        <v>59</v>
      </c>
      <c r="B1146" s="5">
        <f>Hakulomake!$B$17</f>
        <v>0</v>
      </c>
      <c r="C1146" s="61">
        <v>10</v>
      </c>
      <c r="D1146" s="5" t="s">
        <v>1959</v>
      </c>
      <c r="E1146" s="60" t="s">
        <v>2034</v>
      </c>
      <c r="F1146" s="5" t="s">
        <v>1961</v>
      </c>
      <c r="G1146" s="5" t="s">
        <v>2017</v>
      </c>
      <c r="H1146" s="5" t="s">
        <v>2035</v>
      </c>
      <c r="I1146" s="5" t="s">
        <v>133</v>
      </c>
      <c r="J1146" s="61">
        <v>56</v>
      </c>
      <c r="N1146" s="13"/>
      <c r="O1146" s="39">
        <f>MIN(Lääkkeet[[#This Row],[Velvoite 1.1.2025 (pakkauksia)]],Lääkkeet[[#This Row],[Suurimman alitusluvan mukainen velvoite 
1.1.-30.6.2025 (pakkauksia)]],Lääkkeet[[#This Row],[Alin saldo 
1.1.-30.6.2025 (pakkauksia)]])*Lääkkeet[[#This Row],[Kirjanpitoarvo / pakkaus 1.1.2025
(EUR  ALV 0 %)]]</f>
        <v>0</v>
      </c>
      <c r="P1146" s="15"/>
      <c r="Q1146" s="12"/>
      <c r="R1146" s="12"/>
      <c r="S1146" s="12"/>
      <c r="T1146" s="13"/>
      <c r="U1146" s="39">
        <f>MIN(Lääkkeet[[#This Row],[Velvoite 1.7.2025 (pakkauksia)]],Lääkkeet[[#This Row],[Suurimman alitusluvan mukainen velvoite
1.7.-31.12.2025 (pakkauksia)]],Lääkkeet[[#This Row],[Alin saldo 
1.7.-31.12.2025 (pakkauksia)]])*Lääkkeet[[#This Row],[Kirjanpitoarvo / pakkaus 1.7.2025
(EUR  ALV 0 %)]]</f>
        <v>0</v>
      </c>
      <c r="W1146" s="49" t="str" cm="1">
        <f t="array" ref="W1146">IFERROR(_xlfn.IFS(Lääkkeet[[#This Row],[Sitoutunut pääoma 
1.1.-30.6.2025 (EUR)]]&gt;0,"Täytetyt",Lääkkeet[[#This Row],[Sitoutunut pääoma 
1.7.-31.12.2025 (EUR)]]&gt;0,"Täytetyt"),"")</f>
        <v/>
      </c>
      <c r="X1146" s="49"/>
      <c r="Y1146" s="5">
        <f>Hakulomake!$B$29</f>
        <v>0</v>
      </c>
    </row>
    <row r="1147" spans="1:25" x14ac:dyDescent="0.25">
      <c r="A1147" s="6" t="s">
        <v>59</v>
      </c>
      <c r="B1147" s="5">
        <f>Hakulomake!$B$17</f>
        <v>0</v>
      </c>
      <c r="C1147" s="61">
        <v>10</v>
      </c>
      <c r="D1147" s="5" t="s">
        <v>1959</v>
      </c>
      <c r="E1147" s="60" t="s">
        <v>2036</v>
      </c>
      <c r="F1147" s="5" t="s">
        <v>1961</v>
      </c>
      <c r="G1147" s="5" t="s">
        <v>2017</v>
      </c>
      <c r="H1147" s="5" t="s">
        <v>793</v>
      </c>
      <c r="I1147" s="5" t="s">
        <v>133</v>
      </c>
      <c r="J1147" s="61">
        <v>98</v>
      </c>
      <c r="N1147" s="13"/>
      <c r="O1147" s="39">
        <f>MIN(Lääkkeet[[#This Row],[Velvoite 1.1.2025 (pakkauksia)]],Lääkkeet[[#This Row],[Suurimman alitusluvan mukainen velvoite 
1.1.-30.6.2025 (pakkauksia)]],Lääkkeet[[#This Row],[Alin saldo 
1.1.-30.6.2025 (pakkauksia)]])*Lääkkeet[[#This Row],[Kirjanpitoarvo / pakkaus 1.1.2025
(EUR  ALV 0 %)]]</f>
        <v>0</v>
      </c>
      <c r="P1147" s="15"/>
      <c r="Q1147" s="12"/>
      <c r="R1147" s="12"/>
      <c r="S1147" s="12"/>
      <c r="T1147" s="13"/>
      <c r="U1147" s="39">
        <f>MIN(Lääkkeet[[#This Row],[Velvoite 1.7.2025 (pakkauksia)]],Lääkkeet[[#This Row],[Suurimman alitusluvan mukainen velvoite
1.7.-31.12.2025 (pakkauksia)]],Lääkkeet[[#This Row],[Alin saldo 
1.7.-31.12.2025 (pakkauksia)]])*Lääkkeet[[#This Row],[Kirjanpitoarvo / pakkaus 1.7.2025
(EUR  ALV 0 %)]]</f>
        <v>0</v>
      </c>
      <c r="W1147" s="49" t="str" cm="1">
        <f t="array" ref="W1147">IFERROR(_xlfn.IFS(Lääkkeet[[#This Row],[Sitoutunut pääoma 
1.1.-30.6.2025 (EUR)]]&gt;0,"Täytetyt",Lääkkeet[[#This Row],[Sitoutunut pääoma 
1.7.-31.12.2025 (EUR)]]&gt;0,"Täytetyt"),"")</f>
        <v/>
      </c>
      <c r="X1147" s="49"/>
      <c r="Y1147" s="5">
        <f>Hakulomake!$B$29</f>
        <v>0</v>
      </c>
    </row>
    <row r="1148" spans="1:25" x14ac:dyDescent="0.25">
      <c r="A1148" s="6" t="s">
        <v>59</v>
      </c>
      <c r="B1148" s="5">
        <f>Hakulomake!$B$17</f>
        <v>0</v>
      </c>
      <c r="C1148" s="61">
        <v>10</v>
      </c>
      <c r="D1148" s="5" t="s">
        <v>1959</v>
      </c>
      <c r="E1148" s="60" t="s">
        <v>2037</v>
      </c>
      <c r="F1148" s="5" t="s">
        <v>1961</v>
      </c>
      <c r="G1148" s="5" t="s">
        <v>2006</v>
      </c>
      <c r="H1148" s="5" t="s">
        <v>793</v>
      </c>
      <c r="I1148" s="5" t="s">
        <v>133</v>
      </c>
      <c r="J1148" s="61">
        <v>28</v>
      </c>
      <c r="N1148" s="13"/>
      <c r="O1148" s="39">
        <f>MIN(Lääkkeet[[#This Row],[Velvoite 1.1.2025 (pakkauksia)]],Lääkkeet[[#This Row],[Suurimman alitusluvan mukainen velvoite 
1.1.-30.6.2025 (pakkauksia)]],Lääkkeet[[#This Row],[Alin saldo 
1.1.-30.6.2025 (pakkauksia)]])*Lääkkeet[[#This Row],[Kirjanpitoarvo / pakkaus 1.1.2025
(EUR  ALV 0 %)]]</f>
        <v>0</v>
      </c>
      <c r="P1148" s="15"/>
      <c r="Q1148" s="12"/>
      <c r="R1148" s="12"/>
      <c r="S1148" s="12"/>
      <c r="T1148" s="13"/>
      <c r="U1148" s="39">
        <f>MIN(Lääkkeet[[#This Row],[Velvoite 1.7.2025 (pakkauksia)]],Lääkkeet[[#This Row],[Suurimman alitusluvan mukainen velvoite
1.7.-31.12.2025 (pakkauksia)]],Lääkkeet[[#This Row],[Alin saldo 
1.7.-31.12.2025 (pakkauksia)]])*Lääkkeet[[#This Row],[Kirjanpitoarvo / pakkaus 1.7.2025
(EUR  ALV 0 %)]]</f>
        <v>0</v>
      </c>
      <c r="W1148" s="49" t="str" cm="1">
        <f t="array" ref="W1148">IFERROR(_xlfn.IFS(Lääkkeet[[#This Row],[Sitoutunut pääoma 
1.1.-30.6.2025 (EUR)]]&gt;0,"Täytetyt",Lääkkeet[[#This Row],[Sitoutunut pääoma 
1.7.-31.12.2025 (EUR)]]&gt;0,"Täytetyt"),"")</f>
        <v/>
      </c>
      <c r="X1148" s="49"/>
      <c r="Y1148" s="5">
        <f>Hakulomake!$B$29</f>
        <v>0</v>
      </c>
    </row>
    <row r="1149" spans="1:25" x14ac:dyDescent="0.25">
      <c r="A1149" s="6" t="s">
        <v>59</v>
      </c>
      <c r="B1149" s="5">
        <f>Hakulomake!$B$17</f>
        <v>0</v>
      </c>
      <c r="C1149" s="61">
        <v>10</v>
      </c>
      <c r="D1149" s="5" t="s">
        <v>1959</v>
      </c>
      <c r="E1149" s="60" t="s">
        <v>2038</v>
      </c>
      <c r="F1149" s="5" t="s">
        <v>1961</v>
      </c>
      <c r="G1149" s="5" t="s">
        <v>2006</v>
      </c>
      <c r="H1149" s="5" t="s">
        <v>796</v>
      </c>
      <c r="I1149" s="5" t="s">
        <v>133</v>
      </c>
      <c r="J1149" s="61">
        <v>28</v>
      </c>
      <c r="N1149" s="13"/>
      <c r="O1149" s="39">
        <f>MIN(Lääkkeet[[#This Row],[Velvoite 1.1.2025 (pakkauksia)]],Lääkkeet[[#This Row],[Suurimman alitusluvan mukainen velvoite 
1.1.-30.6.2025 (pakkauksia)]],Lääkkeet[[#This Row],[Alin saldo 
1.1.-30.6.2025 (pakkauksia)]])*Lääkkeet[[#This Row],[Kirjanpitoarvo / pakkaus 1.1.2025
(EUR  ALV 0 %)]]</f>
        <v>0</v>
      </c>
      <c r="P1149" s="15"/>
      <c r="Q1149" s="12"/>
      <c r="R1149" s="12"/>
      <c r="S1149" s="12"/>
      <c r="T1149" s="13"/>
      <c r="U1149" s="39">
        <f>MIN(Lääkkeet[[#This Row],[Velvoite 1.7.2025 (pakkauksia)]],Lääkkeet[[#This Row],[Suurimman alitusluvan mukainen velvoite
1.7.-31.12.2025 (pakkauksia)]],Lääkkeet[[#This Row],[Alin saldo 
1.7.-31.12.2025 (pakkauksia)]])*Lääkkeet[[#This Row],[Kirjanpitoarvo / pakkaus 1.7.2025
(EUR  ALV 0 %)]]</f>
        <v>0</v>
      </c>
      <c r="W1149" s="49" t="str" cm="1">
        <f t="array" ref="W1149">IFERROR(_xlfn.IFS(Lääkkeet[[#This Row],[Sitoutunut pääoma 
1.1.-30.6.2025 (EUR)]]&gt;0,"Täytetyt",Lääkkeet[[#This Row],[Sitoutunut pääoma 
1.7.-31.12.2025 (EUR)]]&gt;0,"Täytetyt"),"")</f>
        <v/>
      </c>
      <c r="X1149" s="49"/>
      <c r="Y1149" s="5">
        <f>Hakulomake!$B$29</f>
        <v>0</v>
      </c>
    </row>
    <row r="1150" spans="1:25" x14ac:dyDescent="0.25">
      <c r="A1150" s="6" t="s">
        <v>59</v>
      </c>
      <c r="B1150" s="5">
        <f>Hakulomake!$B$17</f>
        <v>0</v>
      </c>
      <c r="C1150" s="61">
        <v>10</v>
      </c>
      <c r="D1150" s="5" t="s">
        <v>1959</v>
      </c>
      <c r="E1150" s="60" t="s">
        <v>2039</v>
      </c>
      <c r="F1150" s="5" t="s">
        <v>1961</v>
      </c>
      <c r="G1150" s="5" t="s">
        <v>2006</v>
      </c>
      <c r="H1150" s="5" t="s">
        <v>2035</v>
      </c>
      <c r="I1150" s="5" t="s">
        <v>133</v>
      </c>
      <c r="J1150" s="61">
        <v>56</v>
      </c>
      <c r="N1150" s="13"/>
      <c r="O1150" s="39">
        <f>MIN(Lääkkeet[[#This Row],[Velvoite 1.1.2025 (pakkauksia)]],Lääkkeet[[#This Row],[Suurimman alitusluvan mukainen velvoite 
1.1.-30.6.2025 (pakkauksia)]],Lääkkeet[[#This Row],[Alin saldo 
1.1.-30.6.2025 (pakkauksia)]])*Lääkkeet[[#This Row],[Kirjanpitoarvo / pakkaus 1.1.2025
(EUR  ALV 0 %)]]</f>
        <v>0</v>
      </c>
      <c r="P1150" s="15"/>
      <c r="Q1150" s="12"/>
      <c r="R1150" s="12"/>
      <c r="S1150" s="12"/>
      <c r="T1150" s="13"/>
      <c r="U1150" s="39">
        <f>MIN(Lääkkeet[[#This Row],[Velvoite 1.7.2025 (pakkauksia)]],Lääkkeet[[#This Row],[Suurimman alitusluvan mukainen velvoite
1.7.-31.12.2025 (pakkauksia)]],Lääkkeet[[#This Row],[Alin saldo 
1.7.-31.12.2025 (pakkauksia)]])*Lääkkeet[[#This Row],[Kirjanpitoarvo / pakkaus 1.7.2025
(EUR  ALV 0 %)]]</f>
        <v>0</v>
      </c>
      <c r="W1150" s="49" t="str" cm="1">
        <f t="array" ref="W1150">IFERROR(_xlfn.IFS(Lääkkeet[[#This Row],[Sitoutunut pääoma 
1.1.-30.6.2025 (EUR)]]&gt;0,"Täytetyt",Lääkkeet[[#This Row],[Sitoutunut pääoma 
1.7.-31.12.2025 (EUR)]]&gt;0,"Täytetyt"),"")</f>
        <v/>
      </c>
      <c r="X1150" s="49"/>
      <c r="Y1150" s="5">
        <f>Hakulomake!$B$29</f>
        <v>0</v>
      </c>
    </row>
    <row r="1151" spans="1:25" x14ac:dyDescent="0.25">
      <c r="A1151" s="6" t="s">
        <v>59</v>
      </c>
      <c r="B1151" s="5">
        <f>Hakulomake!$B$17</f>
        <v>0</v>
      </c>
      <c r="C1151" s="61">
        <v>10</v>
      </c>
      <c r="D1151" s="5" t="s">
        <v>1959</v>
      </c>
      <c r="E1151" s="60" t="s">
        <v>2040</v>
      </c>
      <c r="F1151" s="5" t="s">
        <v>1961</v>
      </c>
      <c r="G1151" s="5" t="s">
        <v>2006</v>
      </c>
      <c r="H1151" s="5" t="s">
        <v>793</v>
      </c>
      <c r="I1151" s="5" t="s">
        <v>133</v>
      </c>
      <c r="J1151" s="61">
        <v>56</v>
      </c>
      <c r="N1151" s="13"/>
      <c r="O1151" s="39">
        <f>MIN(Lääkkeet[[#This Row],[Velvoite 1.1.2025 (pakkauksia)]],Lääkkeet[[#This Row],[Suurimman alitusluvan mukainen velvoite 
1.1.-30.6.2025 (pakkauksia)]],Lääkkeet[[#This Row],[Alin saldo 
1.1.-30.6.2025 (pakkauksia)]])*Lääkkeet[[#This Row],[Kirjanpitoarvo / pakkaus 1.1.2025
(EUR  ALV 0 %)]]</f>
        <v>0</v>
      </c>
      <c r="P1151" s="15"/>
      <c r="Q1151" s="12"/>
      <c r="R1151" s="12"/>
      <c r="S1151" s="12"/>
      <c r="T1151" s="13"/>
      <c r="U1151" s="39">
        <f>MIN(Lääkkeet[[#This Row],[Velvoite 1.7.2025 (pakkauksia)]],Lääkkeet[[#This Row],[Suurimman alitusluvan mukainen velvoite
1.7.-31.12.2025 (pakkauksia)]],Lääkkeet[[#This Row],[Alin saldo 
1.7.-31.12.2025 (pakkauksia)]])*Lääkkeet[[#This Row],[Kirjanpitoarvo / pakkaus 1.7.2025
(EUR  ALV 0 %)]]</f>
        <v>0</v>
      </c>
      <c r="W1151" s="49" t="str" cm="1">
        <f t="array" ref="W1151">IFERROR(_xlfn.IFS(Lääkkeet[[#This Row],[Sitoutunut pääoma 
1.1.-30.6.2025 (EUR)]]&gt;0,"Täytetyt",Lääkkeet[[#This Row],[Sitoutunut pääoma 
1.7.-31.12.2025 (EUR)]]&gt;0,"Täytetyt"),"")</f>
        <v/>
      </c>
      <c r="X1151" s="49"/>
      <c r="Y1151" s="5">
        <f>Hakulomake!$B$29</f>
        <v>0</v>
      </c>
    </row>
    <row r="1152" spans="1:25" x14ac:dyDescent="0.25">
      <c r="A1152" s="6" t="s">
        <v>59</v>
      </c>
      <c r="B1152" s="5">
        <f>Hakulomake!$B$17</f>
        <v>0</v>
      </c>
      <c r="C1152" s="61">
        <v>10</v>
      </c>
      <c r="D1152" s="5" t="s">
        <v>1959</v>
      </c>
      <c r="E1152" s="60" t="s">
        <v>2041</v>
      </c>
      <c r="F1152" s="5" t="s">
        <v>1961</v>
      </c>
      <c r="G1152" s="5" t="s">
        <v>2042</v>
      </c>
      <c r="H1152" s="5" t="s">
        <v>796</v>
      </c>
      <c r="I1152" s="5" t="s">
        <v>133</v>
      </c>
      <c r="J1152" s="61">
        <v>28</v>
      </c>
      <c r="N1152" s="13"/>
      <c r="O1152" s="39">
        <f>MIN(Lääkkeet[[#This Row],[Velvoite 1.1.2025 (pakkauksia)]],Lääkkeet[[#This Row],[Suurimman alitusluvan mukainen velvoite 
1.1.-30.6.2025 (pakkauksia)]],Lääkkeet[[#This Row],[Alin saldo 
1.1.-30.6.2025 (pakkauksia)]])*Lääkkeet[[#This Row],[Kirjanpitoarvo / pakkaus 1.1.2025
(EUR  ALV 0 %)]]</f>
        <v>0</v>
      </c>
      <c r="P1152" s="15"/>
      <c r="Q1152" s="12"/>
      <c r="R1152" s="12"/>
      <c r="S1152" s="12"/>
      <c r="T1152" s="13"/>
      <c r="U1152" s="39">
        <f>MIN(Lääkkeet[[#This Row],[Velvoite 1.7.2025 (pakkauksia)]],Lääkkeet[[#This Row],[Suurimman alitusluvan mukainen velvoite
1.7.-31.12.2025 (pakkauksia)]],Lääkkeet[[#This Row],[Alin saldo 
1.7.-31.12.2025 (pakkauksia)]])*Lääkkeet[[#This Row],[Kirjanpitoarvo / pakkaus 1.7.2025
(EUR  ALV 0 %)]]</f>
        <v>0</v>
      </c>
      <c r="W1152" s="49" t="str" cm="1">
        <f t="array" ref="W1152">IFERROR(_xlfn.IFS(Lääkkeet[[#This Row],[Sitoutunut pääoma 
1.1.-30.6.2025 (EUR)]]&gt;0,"Täytetyt",Lääkkeet[[#This Row],[Sitoutunut pääoma 
1.7.-31.12.2025 (EUR)]]&gt;0,"Täytetyt"),"")</f>
        <v/>
      </c>
      <c r="X1152" s="49"/>
      <c r="Y1152" s="5">
        <f>Hakulomake!$B$29</f>
        <v>0</v>
      </c>
    </row>
    <row r="1153" spans="1:25" x14ac:dyDescent="0.25">
      <c r="A1153" s="6" t="s">
        <v>59</v>
      </c>
      <c r="B1153" s="5">
        <f>Hakulomake!$B$17</f>
        <v>0</v>
      </c>
      <c r="C1153" s="61">
        <v>10</v>
      </c>
      <c r="D1153" s="5" t="s">
        <v>1959</v>
      </c>
      <c r="E1153" s="60" t="s">
        <v>2043</v>
      </c>
      <c r="F1153" s="5" t="s">
        <v>1961</v>
      </c>
      <c r="G1153" s="5" t="s">
        <v>2042</v>
      </c>
      <c r="H1153" s="5" t="s">
        <v>2035</v>
      </c>
      <c r="I1153" s="5" t="s">
        <v>133</v>
      </c>
      <c r="J1153" s="61">
        <v>56</v>
      </c>
      <c r="N1153" s="13"/>
      <c r="O1153" s="39">
        <f>MIN(Lääkkeet[[#This Row],[Velvoite 1.1.2025 (pakkauksia)]],Lääkkeet[[#This Row],[Suurimman alitusluvan mukainen velvoite 
1.1.-30.6.2025 (pakkauksia)]],Lääkkeet[[#This Row],[Alin saldo 
1.1.-30.6.2025 (pakkauksia)]])*Lääkkeet[[#This Row],[Kirjanpitoarvo / pakkaus 1.1.2025
(EUR  ALV 0 %)]]</f>
        <v>0</v>
      </c>
      <c r="P1153" s="15"/>
      <c r="Q1153" s="12"/>
      <c r="R1153" s="12"/>
      <c r="S1153" s="12"/>
      <c r="T1153" s="13"/>
      <c r="U1153" s="39">
        <f>MIN(Lääkkeet[[#This Row],[Velvoite 1.7.2025 (pakkauksia)]],Lääkkeet[[#This Row],[Suurimman alitusluvan mukainen velvoite
1.7.-31.12.2025 (pakkauksia)]],Lääkkeet[[#This Row],[Alin saldo 
1.7.-31.12.2025 (pakkauksia)]])*Lääkkeet[[#This Row],[Kirjanpitoarvo / pakkaus 1.7.2025
(EUR  ALV 0 %)]]</f>
        <v>0</v>
      </c>
      <c r="W1153" s="49" t="str" cm="1">
        <f t="array" ref="W1153">IFERROR(_xlfn.IFS(Lääkkeet[[#This Row],[Sitoutunut pääoma 
1.1.-30.6.2025 (EUR)]]&gt;0,"Täytetyt",Lääkkeet[[#This Row],[Sitoutunut pääoma 
1.7.-31.12.2025 (EUR)]]&gt;0,"Täytetyt"),"")</f>
        <v/>
      </c>
      <c r="X1153" s="49"/>
      <c r="Y1153" s="5">
        <f>Hakulomake!$B$29</f>
        <v>0</v>
      </c>
    </row>
    <row r="1154" spans="1:25" x14ac:dyDescent="0.25">
      <c r="A1154" s="6" t="s">
        <v>59</v>
      </c>
      <c r="B1154" s="5">
        <f>Hakulomake!$B$17</f>
        <v>0</v>
      </c>
      <c r="C1154" s="61">
        <v>10</v>
      </c>
      <c r="D1154" s="5" t="s">
        <v>1959</v>
      </c>
      <c r="E1154" s="60" t="s">
        <v>2044</v>
      </c>
      <c r="F1154" s="5" t="s">
        <v>1961</v>
      </c>
      <c r="G1154" s="5" t="s">
        <v>2042</v>
      </c>
      <c r="H1154" s="5" t="s">
        <v>793</v>
      </c>
      <c r="I1154" s="5" t="s">
        <v>133</v>
      </c>
      <c r="J1154" s="61">
        <v>56</v>
      </c>
      <c r="N1154" s="13"/>
      <c r="O1154" s="39">
        <f>MIN(Lääkkeet[[#This Row],[Velvoite 1.1.2025 (pakkauksia)]],Lääkkeet[[#This Row],[Suurimman alitusluvan mukainen velvoite 
1.1.-30.6.2025 (pakkauksia)]],Lääkkeet[[#This Row],[Alin saldo 
1.1.-30.6.2025 (pakkauksia)]])*Lääkkeet[[#This Row],[Kirjanpitoarvo / pakkaus 1.1.2025
(EUR  ALV 0 %)]]</f>
        <v>0</v>
      </c>
      <c r="P1154" s="15"/>
      <c r="Q1154" s="12"/>
      <c r="R1154" s="12"/>
      <c r="S1154" s="12"/>
      <c r="T1154" s="13"/>
      <c r="U1154" s="39">
        <f>MIN(Lääkkeet[[#This Row],[Velvoite 1.7.2025 (pakkauksia)]],Lääkkeet[[#This Row],[Suurimman alitusluvan mukainen velvoite
1.7.-31.12.2025 (pakkauksia)]],Lääkkeet[[#This Row],[Alin saldo 
1.7.-31.12.2025 (pakkauksia)]])*Lääkkeet[[#This Row],[Kirjanpitoarvo / pakkaus 1.7.2025
(EUR  ALV 0 %)]]</f>
        <v>0</v>
      </c>
      <c r="W1154" s="49" t="str" cm="1">
        <f t="array" ref="W1154">IFERROR(_xlfn.IFS(Lääkkeet[[#This Row],[Sitoutunut pääoma 
1.1.-30.6.2025 (EUR)]]&gt;0,"Täytetyt",Lääkkeet[[#This Row],[Sitoutunut pääoma 
1.7.-31.12.2025 (EUR)]]&gt;0,"Täytetyt"),"")</f>
        <v/>
      </c>
      <c r="X1154" s="49"/>
      <c r="Y1154" s="5">
        <f>Hakulomake!$B$29</f>
        <v>0</v>
      </c>
    </row>
    <row r="1155" spans="1:25" x14ac:dyDescent="0.25">
      <c r="A1155" s="6" t="s">
        <v>59</v>
      </c>
      <c r="B1155" s="5">
        <f>Hakulomake!$B$17</f>
        <v>0</v>
      </c>
      <c r="C1155" s="61">
        <v>10</v>
      </c>
      <c r="D1155" s="5" t="s">
        <v>1959</v>
      </c>
      <c r="E1155" s="60" t="s">
        <v>2045</v>
      </c>
      <c r="F1155" s="5" t="s">
        <v>1961</v>
      </c>
      <c r="G1155" s="5" t="s">
        <v>2042</v>
      </c>
      <c r="H1155" s="5" t="s">
        <v>796</v>
      </c>
      <c r="I1155" s="5" t="s">
        <v>1239</v>
      </c>
      <c r="J1155" s="61">
        <v>28</v>
      </c>
      <c r="N1155" s="13"/>
      <c r="O1155" s="39">
        <f>MIN(Lääkkeet[[#This Row],[Velvoite 1.1.2025 (pakkauksia)]],Lääkkeet[[#This Row],[Suurimman alitusluvan mukainen velvoite 
1.1.-30.6.2025 (pakkauksia)]],Lääkkeet[[#This Row],[Alin saldo 
1.1.-30.6.2025 (pakkauksia)]])*Lääkkeet[[#This Row],[Kirjanpitoarvo / pakkaus 1.1.2025
(EUR  ALV 0 %)]]</f>
        <v>0</v>
      </c>
      <c r="P1155" s="15"/>
      <c r="Q1155" s="12"/>
      <c r="R1155" s="12"/>
      <c r="S1155" s="12"/>
      <c r="T1155" s="13"/>
      <c r="U1155" s="39">
        <f>MIN(Lääkkeet[[#This Row],[Velvoite 1.7.2025 (pakkauksia)]],Lääkkeet[[#This Row],[Suurimman alitusluvan mukainen velvoite
1.7.-31.12.2025 (pakkauksia)]],Lääkkeet[[#This Row],[Alin saldo 
1.7.-31.12.2025 (pakkauksia)]])*Lääkkeet[[#This Row],[Kirjanpitoarvo / pakkaus 1.7.2025
(EUR  ALV 0 %)]]</f>
        <v>0</v>
      </c>
      <c r="W1155" s="49" t="str" cm="1">
        <f t="array" ref="W1155">IFERROR(_xlfn.IFS(Lääkkeet[[#This Row],[Sitoutunut pääoma 
1.1.-30.6.2025 (EUR)]]&gt;0,"Täytetyt",Lääkkeet[[#This Row],[Sitoutunut pääoma 
1.7.-31.12.2025 (EUR)]]&gt;0,"Täytetyt"),"")</f>
        <v/>
      </c>
      <c r="X1155" s="49"/>
      <c r="Y1155" s="5">
        <f>Hakulomake!$B$29</f>
        <v>0</v>
      </c>
    </row>
    <row r="1156" spans="1:25" x14ac:dyDescent="0.25">
      <c r="A1156" s="6" t="s">
        <v>59</v>
      </c>
      <c r="B1156" s="5">
        <f>Hakulomake!$B$17</f>
        <v>0</v>
      </c>
      <c r="C1156" s="61">
        <v>10</v>
      </c>
      <c r="D1156" s="5" t="s">
        <v>1959</v>
      </c>
      <c r="E1156" s="60" t="s">
        <v>2046</v>
      </c>
      <c r="F1156" s="5" t="s">
        <v>1961</v>
      </c>
      <c r="G1156" s="5" t="s">
        <v>2042</v>
      </c>
      <c r="H1156" s="5" t="s">
        <v>793</v>
      </c>
      <c r="I1156" s="5" t="s">
        <v>1239</v>
      </c>
      <c r="J1156" s="61">
        <v>28</v>
      </c>
      <c r="N1156" s="13"/>
      <c r="O1156" s="39">
        <f>MIN(Lääkkeet[[#This Row],[Velvoite 1.1.2025 (pakkauksia)]],Lääkkeet[[#This Row],[Suurimman alitusluvan mukainen velvoite 
1.1.-30.6.2025 (pakkauksia)]],Lääkkeet[[#This Row],[Alin saldo 
1.1.-30.6.2025 (pakkauksia)]])*Lääkkeet[[#This Row],[Kirjanpitoarvo / pakkaus 1.1.2025
(EUR  ALV 0 %)]]</f>
        <v>0</v>
      </c>
      <c r="P1156" s="15"/>
      <c r="Q1156" s="12"/>
      <c r="R1156" s="12"/>
      <c r="S1156" s="12"/>
      <c r="T1156" s="13"/>
      <c r="U1156" s="39">
        <f>MIN(Lääkkeet[[#This Row],[Velvoite 1.7.2025 (pakkauksia)]],Lääkkeet[[#This Row],[Suurimman alitusluvan mukainen velvoite
1.7.-31.12.2025 (pakkauksia)]],Lääkkeet[[#This Row],[Alin saldo 
1.7.-31.12.2025 (pakkauksia)]])*Lääkkeet[[#This Row],[Kirjanpitoarvo / pakkaus 1.7.2025
(EUR  ALV 0 %)]]</f>
        <v>0</v>
      </c>
      <c r="W1156" s="49" t="str" cm="1">
        <f t="array" ref="W1156">IFERROR(_xlfn.IFS(Lääkkeet[[#This Row],[Sitoutunut pääoma 
1.1.-30.6.2025 (EUR)]]&gt;0,"Täytetyt",Lääkkeet[[#This Row],[Sitoutunut pääoma 
1.7.-31.12.2025 (EUR)]]&gt;0,"Täytetyt"),"")</f>
        <v/>
      </c>
      <c r="X1156" s="49"/>
      <c r="Y1156" s="5">
        <f>Hakulomake!$B$29</f>
        <v>0</v>
      </c>
    </row>
    <row r="1157" spans="1:25" x14ac:dyDescent="0.25">
      <c r="A1157" s="6" t="s">
        <v>59</v>
      </c>
      <c r="B1157" s="5">
        <f>Hakulomake!$B$17</f>
        <v>0</v>
      </c>
      <c r="C1157" s="61">
        <v>10</v>
      </c>
      <c r="D1157" s="5" t="s">
        <v>1959</v>
      </c>
      <c r="E1157" s="60" t="s">
        <v>2047</v>
      </c>
      <c r="F1157" s="5" t="s">
        <v>1961</v>
      </c>
      <c r="G1157" s="5" t="s">
        <v>2042</v>
      </c>
      <c r="H1157" s="5" t="s">
        <v>1800</v>
      </c>
      <c r="I1157" s="5" t="s">
        <v>1239</v>
      </c>
      <c r="J1157" s="61">
        <v>28</v>
      </c>
      <c r="N1157" s="13"/>
      <c r="O1157" s="39">
        <f>MIN(Lääkkeet[[#This Row],[Velvoite 1.1.2025 (pakkauksia)]],Lääkkeet[[#This Row],[Suurimman alitusluvan mukainen velvoite 
1.1.-30.6.2025 (pakkauksia)]],Lääkkeet[[#This Row],[Alin saldo 
1.1.-30.6.2025 (pakkauksia)]])*Lääkkeet[[#This Row],[Kirjanpitoarvo / pakkaus 1.1.2025
(EUR  ALV 0 %)]]</f>
        <v>0</v>
      </c>
      <c r="P1157" s="15"/>
      <c r="Q1157" s="12"/>
      <c r="R1157" s="12"/>
      <c r="S1157" s="12"/>
      <c r="T1157" s="13"/>
      <c r="U1157" s="39">
        <f>MIN(Lääkkeet[[#This Row],[Velvoite 1.7.2025 (pakkauksia)]],Lääkkeet[[#This Row],[Suurimman alitusluvan mukainen velvoite
1.7.-31.12.2025 (pakkauksia)]],Lääkkeet[[#This Row],[Alin saldo 
1.7.-31.12.2025 (pakkauksia)]])*Lääkkeet[[#This Row],[Kirjanpitoarvo / pakkaus 1.7.2025
(EUR  ALV 0 %)]]</f>
        <v>0</v>
      </c>
      <c r="W1157" s="49" t="str" cm="1">
        <f t="array" ref="W1157">IFERROR(_xlfn.IFS(Lääkkeet[[#This Row],[Sitoutunut pääoma 
1.1.-30.6.2025 (EUR)]]&gt;0,"Täytetyt",Lääkkeet[[#This Row],[Sitoutunut pääoma 
1.7.-31.12.2025 (EUR)]]&gt;0,"Täytetyt"),"")</f>
        <v/>
      </c>
      <c r="X1157" s="49"/>
      <c r="Y1157" s="5">
        <f>Hakulomake!$B$29</f>
        <v>0</v>
      </c>
    </row>
    <row r="1158" spans="1:25" x14ac:dyDescent="0.25">
      <c r="A1158" s="6" t="s">
        <v>59</v>
      </c>
      <c r="B1158" s="5">
        <f>Hakulomake!$B$17</f>
        <v>0</v>
      </c>
      <c r="C1158" s="61">
        <v>10</v>
      </c>
      <c r="D1158" s="5" t="s">
        <v>1959</v>
      </c>
      <c r="E1158" s="60" t="s">
        <v>2048</v>
      </c>
      <c r="F1158" s="5" t="s">
        <v>1961</v>
      </c>
      <c r="G1158" s="5" t="s">
        <v>2042</v>
      </c>
      <c r="H1158" s="5" t="s">
        <v>836</v>
      </c>
      <c r="I1158" s="5" t="s">
        <v>1239</v>
      </c>
      <c r="J1158" s="61">
        <v>28</v>
      </c>
      <c r="N1158" s="13"/>
      <c r="O1158" s="39">
        <f>MIN(Lääkkeet[[#This Row],[Velvoite 1.1.2025 (pakkauksia)]],Lääkkeet[[#This Row],[Suurimman alitusluvan mukainen velvoite 
1.1.-30.6.2025 (pakkauksia)]],Lääkkeet[[#This Row],[Alin saldo 
1.1.-30.6.2025 (pakkauksia)]])*Lääkkeet[[#This Row],[Kirjanpitoarvo / pakkaus 1.1.2025
(EUR  ALV 0 %)]]</f>
        <v>0</v>
      </c>
      <c r="P1158" s="15"/>
      <c r="Q1158" s="12"/>
      <c r="R1158" s="12"/>
      <c r="S1158" s="12"/>
      <c r="T1158" s="13"/>
      <c r="U1158" s="39">
        <f>MIN(Lääkkeet[[#This Row],[Velvoite 1.7.2025 (pakkauksia)]],Lääkkeet[[#This Row],[Suurimman alitusluvan mukainen velvoite
1.7.-31.12.2025 (pakkauksia)]],Lääkkeet[[#This Row],[Alin saldo 
1.7.-31.12.2025 (pakkauksia)]])*Lääkkeet[[#This Row],[Kirjanpitoarvo / pakkaus 1.7.2025
(EUR  ALV 0 %)]]</f>
        <v>0</v>
      </c>
      <c r="W1158" s="49" t="str" cm="1">
        <f t="array" ref="W1158">IFERROR(_xlfn.IFS(Lääkkeet[[#This Row],[Sitoutunut pääoma 
1.1.-30.6.2025 (EUR)]]&gt;0,"Täytetyt",Lääkkeet[[#This Row],[Sitoutunut pääoma 
1.7.-31.12.2025 (EUR)]]&gt;0,"Täytetyt"),"")</f>
        <v/>
      </c>
      <c r="X1158" s="49"/>
      <c r="Y1158" s="5">
        <f>Hakulomake!$B$29</f>
        <v>0</v>
      </c>
    </row>
    <row r="1159" spans="1:25" x14ac:dyDescent="0.25">
      <c r="A1159" s="6" t="s">
        <v>59</v>
      </c>
      <c r="B1159" s="5">
        <f>Hakulomake!$B$17</f>
        <v>0</v>
      </c>
      <c r="C1159" s="61">
        <v>10</v>
      </c>
      <c r="D1159" s="5" t="s">
        <v>1959</v>
      </c>
      <c r="E1159" s="60" t="s">
        <v>2049</v>
      </c>
      <c r="F1159" s="5" t="s">
        <v>1961</v>
      </c>
      <c r="G1159" s="5" t="s">
        <v>2017</v>
      </c>
      <c r="H1159" s="5" t="s">
        <v>793</v>
      </c>
      <c r="I1159" s="5" t="s">
        <v>1239</v>
      </c>
      <c r="J1159" s="61">
        <v>28</v>
      </c>
      <c r="N1159" s="13"/>
      <c r="O1159" s="39">
        <f>MIN(Lääkkeet[[#This Row],[Velvoite 1.1.2025 (pakkauksia)]],Lääkkeet[[#This Row],[Suurimman alitusluvan mukainen velvoite 
1.1.-30.6.2025 (pakkauksia)]],Lääkkeet[[#This Row],[Alin saldo 
1.1.-30.6.2025 (pakkauksia)]])*Lääkkeet[[#This Row],[Kirjanpitoarvo / pakkaus 1.1.2025
(EUR  ALV 0 %)]]</f>
        <v>0</v>
      </c>
      <c r="P1159" s="15"/>
      <c r="Q1159" s="12"/>
      <c r="R1159" s="12"/>
      <c r="S1159" s="12"/>
      <c r="T1159" s="13"/>
      <c r="U1159" s="39">
        <f>MIN(Lääkkeet[[#This Row],[Velvoite 1.7.2025 (pakkauksia)]],Lääkkeet[[#This Row],[Suurimman alitusluvan mukainen velvoite
1.7.-31.12.2025 (pakkauksia)]],Lääkkeet[[#This Row],[Alin saldo 
1.7.-31.12.2025 (pakkauksia)]])*Lääkkeet[[#This Row],[Kirjanpitoarvo / pakkaus 1.7.2025
(EUR  ALV 0 %)]]</f>
        <v>0</v>
      </c>
      <c r="W1159" s="49" t="str" cm="1">
        <f t="array" ref="W1159">IFERROR(_xlfn.IFS(Lääkkeet[[#This Row],[Sitoutunut pääoma 
1.1.-30.6.2025 (EUR)]]&gt;0,"Täytetyt",Lääkkeet[[#This Row],[Sitoutunut pääoma 
1.7.-31.12.2025 (EUR)]]&gt;0,"Täytetyt"),"")</f>
        <v/>
      </c>
      <c r="X1159" s="49"/>
      <c r="Y1159" s="5">
        <f>Hakulomake!$B$29</f>
        <v>0</v>
      </c>
    </row>
    <row r="1160" spans="1:25" x14ac:dyDescent="0.25">
      <c r="A1160" s="6" t="s">
        <v>59</v>
      </c>
      <c r="B1160" s="5">
        <f>Hakulomake!$B$17</f>
        <v>0</v>
      </c>
      <c r="C1160" s="61">
        <v>10</v>
      </c>
      <c r="D1160" s="5" t="s">
        <v>2011</v>
      </c>
      <c r="E1160" s="60" t="s">
        <v>2050</v>
      </c>
      <c r="F1160" s="5" t="s">
        <v>2013</v>
      </c>
      <c r="G1160" s="5" t="s">
        <v>2014</v>
      </c>
      <c r="H1160" s="5" t="s">
        <v>796</v>
      </c>
      <c r="I1160" s="5" t="s">
        <v>133</v>
      </c>
      <c r="J1160" s="61">
        <v>30</v>
      </c>
      <c r="N1160" s="13"/>
      <c r="O1160" s="39">
        <f>MIN(Lääkkeet[[#This Row],[Velvoite 1.1.2025 (pakkauksia)]],Lääkkeet[[#This Row],[Suurimman alitusluvan mukainen velvoite 
1.1.-30.6.2025 (pakkauksia)]],Lääkkeet[[#This Row],[Alin saldo 
1.1.-30.6.2025 (pakkauksia)]])*Lääkkeet[[#This Row],[Kirjanpitoarvo / pakkaus 1.1.2025
(EUR  ALV 0 %)]]</f>
        <v>0</v>
      </c>
      <c r="P1160" s="15"/>
      <c r="Q1160" s="12"/>
      <c r="R1160" s="12"/>
      <c r="S1160" s="12"/>
      <c r="T1160" s="13"/>
      <c r="U1160" s="39">
        <f>MIN(Lääkkeet[[#This Row],[Velvoite 1.7.2025 (pakkauksia)]],Lääkkeet[[#This Row],[Suurimman alitusluvan mukainen velvoite
1.7.-31.12.2025 (pakkauksia)]],Lääkkeet[[#This Row],[Alin saldo 
1.7.-31.12.2025 (pakkauksia)]])*Lääkkeet[[#This Row],[Kirjanpitoarvo / pakkaus 1.7.2025
(EUR  ALV 0 %)]]</f>
        <v>0</v>
      </c>
      <c r="W1160" s="49" t="str" cm="1">
        <f t="array" ref="W1160">IFERROR(_xlfn.IFS(Lääkkeet[[#This Row],[Sitoutunut pääoma 
1.1.-30.6.2025 (EUR)]]&gt;0,"Täytetyt",Lääkkeet[[#This Row],[Sitoutunut pääoma 
1.7.-31.12.2025 (EUR)]]&gt;0,"Täytetyt"),"")</f>
        <v/>
      </c>
      <c r="X1160" s="49"/>
      <c r="Y1160" s="5">
        <f>Hakulomake!$B$29</f>
        <v>0</v>
      </c>
    </row>
    <row r="1161" spans="1:25" x14ac:dyDescent="0.25">
      <c r="A1161" s="6" t="s">
        <v>59</v>
      </c>
      <c r="B1161" s="5">
        <f>Hakulomake!$B$17</f>
        <v>0</v>
      </c>
      <c r="C1161" s="61">
        <v>10</v>
      </c>
      <c r="D1161" s="5" t="s">
        <v>2011</v>
      </c>
      <c r="E1161" s="60" t="s">
        <v>2051</v>
      </c>
      <c r="F1161" s="5" t="s">
        <v>2013</v>
      </c>
      <c r="G1161" s="5" t="s">
        <v>2014</v>
      </c>
      <c r="H1161" s="5" t="s">
        <v>793</v>
      </c>
      <c r="I1161" s="5" t="s">
        <v>133</v>
      </c>
      <c r="J1161" s="61">
        <v>30</v>
      </c>
      <c r="N1161" s="13"/>
      <c r="O1161" s="39">
        <f>MIN(Lääkkeet[[#This Row],[Velvoite 1.1.2025 (pakkauksia)]],Lääkkeet[[#This Row],[Suurimman alitusluvan mukainen velvoite 
1.1.-30.6.2025 (pakkauksia)]],Lääkkeet[[#This Row],[Alin saldo 
1.1.-30.6.2025 (pakkauksia)]])*Lääkkeet[[#This Row],[Kirjanpitoarvo / pakkaus 1.1.2025
(EUR  ALV 0 %)]]</f>
        <v>0</v>
      </c>
      <c r="P1161" s="15"/>
      <c r="Q1161" s="12"/>
      <c r="R1161" s="12"/>
      <c r="S1161" s="12"/>
      <c r="T1161" s="13"/>
      <c r="U1161" s="39">
        <f>MIN(Lääkkeet[[#This Row],[Velvoite 1.7.2025 (pakkauksia)]],Lääkkeet[[#This Row],[Suurimman alitusluvan mukainen velvoite
1.7.-31.12.2025 (pakkauksia)]],Lääkkeet[[#This Row],[Alin saldo 
1.7.-31.12.2025 (pakkauksia)]])*Lääkkeet[[#This Row],[Kirjanpitoarvo / pakkaus 1.7.2025
(EUR  ALV 0 %)]]</f>
        <v>0</v>
      </c>
      <c r="W1161" s="49" t="str" cm="1">
        <f t="array" ref="W1161">IFERROR(_xlfn.IFS(Lääkkeet[[#This Row],[Sitoutunut pääoma 
1.1.-30.6.2025 (EUR)]]&gt;0,"Täytetyt",Lääkkeet[[#This Row],[Sitoutunut pääoma 
1.7.-31.12.2025 (EUR)]]&gt;0,"Täytetyt"),"")</f>
        <v/>
      </c>
      <c r="X1161" s="49"/>
      <c r="Y1161" s="5">
        <f>Hakulomake!$B$29</f>
        <v>0</v>
      </c>
    </row>
    <row r="1162" spans="1:25" x14ac:dyDescent="0.25">
      <c r="A1162" s="6" t="s">
        <v>59</v>
      </c>
      <c r="B1162" s="5">
        <f>Hakulomake!$B$17</f>
        <v>0</v>
      </c>
      <c r="C1162" s="61">
        <v>10</v>
      </c>
      <c r="D1162" s="5" t="s">
        <v>2021</v>
      </c>
      <c r="E1162" s="60" t="s">
        <v>2052</v>
      </c>
      <c r="F1162" s="5" t="s">
        <v>2023</v>
      </c>
      <c r="G1162" s="5" t="s">
        <v>2053</v>
      </c>
      <c r="H1162" s="5" t="s">
        <v>793</v>
      </c>
      <c r="I1162" s="5" t="s">
        <v>65</v>
      </c>
      <c r="J1162" s="61">
        <v>100</v>
      </c>
      <c r="N1162" s="13"/>
      <c r="O1162" s="39">
        <f>MIN(Lääkkeet[[#This Row],[Velvoite 1.1.2025 (pakkauksia)]],Lääkkeet[[#This Row],[Suurimman alitusluvan mukainen velvoite 
1.1.-30.6.2025 (pakkauksia)]],Lääkkeet[[#This Row],[Alin saldo 
1.1.-30.6.2025 (pakkauksia)]])*Lääkkeet[[#This Row],[Kirjanpitoarvo / pakkaus 1.1.2025
(EUR  ALV 0 %)]]</f>
        <v>0</v>
      </c>
      <c r="P1162" s="15"/>
      <c r="Q1162" s="12"/>
      <c r="R1162" s="12"/>
      <c r="S1162" s="12"/>
      <c r="T1162" s="13"/>
      <c r="U1162" s="39">
        <f>MIN(Lääkkeet[[#This Row],[Velvoite 1.7.2025 (pakkauksia)]],Lääkkeet[[#This Row],[Suurimman alitusluvan mukainen velvoite
1.7.-31.12.2025 (pakkauksia)]],Lääkkeet[[#This Row],[Alin saldo 
1.7.-31.12.2025 (pakkauksia)]])*Lääkkeet[[#This Row],[Kirjanpitoarvo / pakkaus 1.7.2025
(EUR  ALV 0 %)]]</f>
        <v>0</v>
      </c>
      <c r="W1162" s="49" t="str" cm="1">
        <f t="array" ref="W1162">IFERROR(_xlfn.IFS(Lääkkeet[[#This Row],[Sitoutunut pääoma 
1.1.-30.6.2025 (EUR)]]&gt;0,"Täytetyt",Lääkkeet[[#This Row],[Sitoutunut pääoma 
1.7.-31.12.2025 (EUR)]]&gt;0,"Täytetyt"),"")</f>
        <v/>
      </c>
      <c r="X1162" s="49"/>
      <c r="Y1162" s="5">
        <f>Hakulomake!$B$29</f>
        <v>0</v>
      </c>
    </row>
    <row r="1163" spans="1:25" x14ac:dyDescent="0.25">
      <c r="A1163" s="6" t="s">
        <v>59</v>
      </c>
      <c r="B1163" s="5">
        <f>Hakulomake!$B$17</f>
        <v>0</v>
      </c>
      <c r="C1163" s="61">
        <v>10</v>
      </c>
      <c r="D1163" s="5" t="s">
        <v>1959</v>
      </c>
      <c r="E1163" s="60" t="s">
        <v>2054</v>
      </c>
      <c r="F1163" s="5" t="s">
        <v>1961</v>
      </c>
      <c r="G1163" s="5" t="s">
        <v>1972</v>
      </c>
      <c r="H1163" s="5" t="s">
        <v>796</v>
      </c>
      <c r="I1163" s="5" t="s">
        <v>2055</v>
      </c>
      <c r="J1163" s="61">
        <v>28</v>
      </c>
      <c r="N1163" s="13"/>
      <c r="O1163" s="39">
        <f>MIN(Lääkkeet[[#This Row],[Velvoite 1.1.2025 (pakkauksia)]],Lääkkeet[[#This Row],[Suurimman alitusluvan mukainen velvoite 
1.1.-30.6.2025 (pakkauksia)]],Lääkkeet[[#This Row],[Alin saldo 
1.1.-30.6.2025 (pakkauksia)]])*Lääkkeet[[#This Row],[Kirjanpitoarvo / pakkaus 1.1.2025
(EUR  ALV 0 %)]]</f>
        <v>0</v>
      </c>
      <c r="P1163" s="15"/>
      <c r="Q1163" s="12"/>
      <c r="R1163" s="12"/>
      <c r="S1163" s="12"/>
      <c r="T1163" s="13"/>
      <c r="U1163" s="39">
        <f>MIN(Lääkkeet[[#This Row],[Velvoite 1.7.2025 (pakkauksia)]],Lääkkeet[[#This Row],[Suurimman alitusluvan mukainen velvoite
1.7.-31.12.2025 (pakkauksia)]],Lääkkeet[[#This Row],[Alin saldo 
1.7.-31.12.2025 (pakkauksia)]])*Lääkkeet[[#This Row],[Kirjanpitoarvo / pakkaus 1.7.2025
(EUR  ALV 0 %)]]</f>
        <v>0</v>
      </c>
      <c r="W1163" s="49" t="str" cm="1">
        <f t="array" ref="W1163">IFERROR(_xlfn.IFS(Lääkkeet[[#This Row],[Sitoutunut pääoma 
1.1.-30.6.2025 (EUR)]]&gt;0,"Täytetyt",Lääkkeet[[#This Row],[Sitoutunut pääoma 
1.7.-31.12.2025 (EUR)]]&gt;0,"Täytetyt"),"")</f>
        <v/>
      </c>
      <c r="X1163" s="49"/>
      <c r="Y1163" s="5">
        <f>Hakulomake!$B$29</f>
        <v>0</v>
      </c>
    </row>
    <row r="1164" spans="1:25" x14ac:dyDescent="0.25">
      <c r="A1164" s="6" t="s">
        <v>59</v>
      </c>
      <c r="B1164" s="5">
        <f>Hakulomake!$B$17</f>
        <v>0</v>
      </c>
      <c r="C1164" s="61">
        <v>10</v>
      </c>
      <c r="D1164" s="5" t="s">
        <v>1994</v>
      </c>
      <c r="E1164" s="60" t="s">
        <v>2056</v>
      </c>
      <c r="F1164" s="5" t="s">
        <v>1996</v>
      </c>
      <c r="G1164" s="5" t="s">
        <v>2027</v>
      </c>
      <c r="H1164" s="5" t="s">
        <v>170</v>
      </c>
      <c r="I1164" s="5" t="s">
        <v>133</v>
      </c>
      <c r="J1164" s="61">
        <v>100</v>
      </c>
      <c r="N1164" s="13"/>
      <c r="O1164" s="39">
        <f>MIN(Lääkkeet[[#This Row],[Velvoite 1.1.2025 (pakkauksia)]],Lääkkeet[[#This Row],[Suurimman alitusluvan mukainen velvoite 
1.1.-30.6.2025 (pakkauksia)]],Lääkkeet[[#This Row],[Alin saldo 
1.1.-30.6.2025 (pakkauksia)]])*Lääkkeet[[#This Row],[Kirjanpitoarvo / pakkaus 1.1.2025
(EUR  ALV 0 %)]]</f>
        <v>0</v>
      </c>
      <c r="P1164" s="15"/>
      <c r="Q1164" s="12"/>
      <c r="R1164" s="12"/>
      <c r="S1164" s="12"/>
      <c r="T1164" s="13"/>
      <c r="U1164" s="39">
        <f>MIN(Lääkkeet[[#This Row],[Velvoite 1.7.2025 (pakkauksia)]],Lääkkeet[[#This Row],[Suurimman alitusluvan mukainen velvoite
1.7.-31.12.2025 (pakkauksia)]],Lääkkeet[[#This Row],[Alin saldo 
1.7.-31.12.2025 (pakkauksia)]])*Lääkkeet[[#This Row],[Kirjanpitoarvo / pakkaus 1.7.2025
(EUR  ALV 0 %)]]</f>
        <v>0</v>
      </c>
      <c r="W1164" s="49" t="str" cm="1">
        <f t="array" ref="W1164">IFERROR(_xlfn.IFS(Lääkkeet[[#This Row],[Sitoutunut pääoma 
1.1.-30.6.2025 (EUR)]]&gt;0,"Täytetyt",Lääkkeet[[#This Row],[Sitoutunut pääoma 
1.7.-31.12.2025 (EUR)]]&gt;0,"Täytetyt"),"")</f>
        <v/>
      </c>
      <c r="X1164" s="49"/>
      <c r="Y1164" s="5">
        <f>Hakulomake!$B$29</f>
        <v>0</v>
      </c>
    </row>
    <row r="1165" spans="1:25" x14ac:dyDescent="0.25">
      <c r="A1165" s="6" t="s">
        <v>59</v>
      </c>
      <c r="B1165" s="5">
        <f>Hakulomake!$B$17</f>
        <v>0</v>
      </c>
      <c r="C1165" s="61">
        <v>10</v>
      </c>
      <c r="D1165" s="5" t="s">
        <v>1959</v>
      </c>
      <c r="E1165" s="60" t="s">
        <v>2057</v>
      </c>
      <c r="F1165" s="5" t="s">
        <v>1961</v>
      </c>
      <c r="G1165" s="5" t="s">
        <v>1972</v>
      </c>
      <c r="H1165" s="5" t="s">
        <v>2035</v>
      </c>
      <c r="I1165" s="5" t="s">
        <v>2055</v>
      </c>
      <c r="J1165" s="61">
        <v>56</v>
      </c>
      <c r="N1165" s="13"/>
      <c r="O1165" s="39">
        <f>MIN(Lääkkeet[[#This Row],[Velvoite 1.1.2025 (pakkauksia)]],Lääkkeet[[#This Row],[Suurimman alitusluvan mukainen velvoite 
1.1.-30.6.2025 (pakkauksia)]],Lääkkeet[[#This Row],[Alin saldo 
1.1.-30.6.2025 (pakkauksia)]])*Lääkkeet[[#This Row],[Kirjanpitoarvo / pakkaus 1.1.2025
(EUR  ALV 0 %)]]</f>
        <v>0</v>
      </c>
      <c r="P1165" s="15"/>
      <c r="Q1165" s="12"/>
      <c r="R1165" s="12"/>
      <c r="S1165" s="12"/>
      <c r="T1165" s="13"/>
      <c r="U1165" s="39">
        <f>MIN(Lääkkeet[[#This Row],[Velvoite 1.7.2025 (pakkauksia)]],Lääkkeet[[#This Row],[Suurimman alitusluvan mukainen velvoite
1.7.-31.12.2025 (pakkauksia)]],Lääkkeet[[#This Row],[Alin saldo 
1.7.-31.12.2025 (pakkauksia)]])*Lääkkeet[[#This Row],[Kirjanpitoarvo / pakkaus 1.7.2025
(EUR  ALV 0 %)]]</f>
        <v>0</v>
      </c>
      <c r="W1165" s="49" t="str" cm="1">
        <f t="array" ref="W1165">IFERROR(_xlfn.IFS(Lääkkeet[[#This Row],[Sitoutunut pääoma 
1.1.-30.6.2025 (EUR)]]&gt;0,"Täytetyt",Lääkkeet[[#This Row],[Sitoutunut pääoma 
1.7.-31.12.2025 (EUR)]]&gt;0,"Täytetyt"),"")</f>
        <v/>
      </c>
      <c r="X1165" s="49"/>
      <c r="Y1165" s="5">
        <f>Hakulomake!$B$29</f>
        <v>0</v>
      </c>
    </row>
    <row r="1166" spans="1:25" x14ac:dyDescent="0.25">
      <c r="A1166" s="6" t="s">
        <v>59</v>
      </c>
      <c r="B1166" s="5">
        <f>Hakulomake!$B$17</f>
        <v>0</v>
      </c>
      <c r="C1166" s="61">
        <v>10</v>
      </c>
      <c r="D1166" s="5" t="s">
        <v>1959</v>
      </c>
      <c r="E1166" s="60" t="s">
        <v>2058</v>
      </c>
      <c r="F1166" s="5" t="s">
        <v>1961</v>
      </c>
      <c r="G1166" s="5" t="s">
        <v>1972</v>
      </c>
      <c r="H1166" s="5" t="s">
        <v>793</v>
      </c>
      <c r="I1166" s="5" t="s">
        <v>2055</v>
      </c>
      <c r="J1166" s="61">
        <v>56</v>
      </c>
      <c r="N1166" s="13"/>
      <c r="O1166" s="39">
        <f>MIN(Lääkkeet[[#This Row],[Velvoite 1.1.2025 (pakkauksia)]],Lääkkeet[[#This Row],[Suurimman alitusluvan mukainen velvoite 
1.1.-30.6.2025 (pakkauksia)]],Lääkkeet[[#This Row],[Alin saldo 
1.1.-30.6.2025 (pakkauksia)]])*Lääkkeet[[#This Row],[Kirjanpitoarvo / pakkaus 1.1.2025
(EUR  ALV 0 %)]]</f>
        <v>0</v>
      </c>
      <c r="P1166" s="15"/>
      <c r="Q1166" s="12"/>
      <c r="R1166" s="12"/>
      <c r="S1166" s="12"/>
      <c r="T1166" s="13"/>
      <c r="U1166" s="39">
        <f>MIN(Lääkkeet[[#This Row],[Velvoite 1.7.2025 (pakkauksia)]],Lääkkeet[[#This Row],[Suurimman alitusluvan mukainen velvoite
1.7.-31.12.2025 (pakkauksia)]],Lääkkeet[[#This Row],[Alin saldo 
1.7.-31.12.2025 (pakkauksia)]])*Lääkkeet[[#This Row],[Kirjanpitoarvo / pakkaus 1.7.2025
(EUR  ALV 0 %)]]</f>
        <v>0</v>
      </c>
      <c r="W1166" s="49" t="str" cm="1">
        <f t="array" ref="W1166">IFERROR(_xlfn.IFS(Lääkkeet[[#This Row],[Sitoutunut pääoma 
1.1.-30.6.2025 (EUR)]]&gt;0,"Täytetyt",Lääkkeet[[#This Row],[Sitoutunut pääoma 
1.7.-31.12.2025 (EUR)]]&gt;0,"Täytetyt"),"")</f>
        <v/>
      </c>
      <c r="X1166" s="49"/>
      <c r="Y1166" s="5">
        <f>Hakulomake!$B$29</f>
        <v>0</v>
      </c>
    </row>
    <row r="1167" spans="1:25" x14ac:dyDescent="0.25">
      <c r="A1167" s="6" t="s">
        <v>59</v>
      </c>
      <c r="B1167" s="5">
        <f>Hakulomake!$B$17</f>
        <v>0</v>
      </c>
      <c r="C1167" s="61">
        <v>10</v>
      </c>
      <c r="D1167" s="5" t="s">
        <v>1959</v>
      </c>
      <c r="E1167" s="60" t="s">
        <v>2059</v>
      </c>
      <c r="F1167" s="5" t="s">
        <v>1961</v>
      </c>
      <c r="G1167" s="5" t="s">
        <v>2060</v>
      </c>
      <c r="H1167" s="5" t="s">
        <v>796</v>
      </c>
      <c r="I1167" s="5" t="s">
        <v>65</v>
      </c>
      <c r="J1167" s="61">
        <v>28</v>
      </c>
      <c r="N1167" s="13"/>
      <c r="O1167" s="39">
        <f>MIN(Lääkkeet[[#This Row],[Velvoite 1.1.2025 (pakkauksia)]],Lääkkeet[[#This Row],[Suurimman alitusluvan mukainen velvoite 
1.1.-30.6.2025 (pakkauksia)]],Lääkkeet[[#This Row],[Alin saldo 
1.1.-30.6.2025 (pakkauksia)]])*Lääkkeet[[#This Row],[Kirjanpitoarvo / pakkaus 1.1.2025
(EUR  ALV 0 %)]]</f>
        <v>0</v>
      </c>
      <c r="P1167" s="15"/>
      <c r="Q1167" s="12"/>
      <c r="R1167" s="12"/>
      <c r="S1167" s="12"/>
      <c r="T1167" s="13"/>
      <c r="U1167" s="39">
        <f>MIN(Lääkkeet[[#This Row],[Velvoite 1.7.2025 (pakkauksia)]],Lääkkeet[[#This Row],[Suurimman alitusluvan mukainen velvoite
1.7.-31.12.2025 (pakkauksia)]],Lääkkeet[[#This Row],[Alin saldo 
1.7.-31.12.2025 (pakkauksia)]])*Lääkkeet[[#This Row],[Kirjanpitoarvo / pakkaus 1.7.2025
(EUR  ALV 0 %)]]</f>
        <v>0</v>
      </c>
      <c r="W1167" s="49" t="str" cm="1">
        <f t="array" ref="W1167">IFERROR(_xlfn.IFS(Lääkkeet[[#This Row],[Sitoutunut pääoma 
1.1.-30.6.2025 (EUR)]]&gt;0,"Täytetyt",Lääkkeet[[#This Row],[Sitoutunut pääoma 
1.7.-31.12.2025 (EUR)]]&gt;0,"Täytetyt"),"")</f>
        <v/>
      </c>
      <c r="X1167" s="49"/>
      <c r="Y1167" s="5">
        <f>Hakulomake!$B$29</f>
        <v>0</v>
      </c>
    </row>
    <row r="1168" spans="1:25" x14ac:dyDescent="0.25">
      <c r="A1168" s="6" t="s">
        <v>59</v>
      </c>
      <c r="B1168" s="5">
        <f>Hakulomake!$B$17</f>
        <v>0</v>
      </c>
      <c r="C1168" s="61">
        <v>10</v>
      </c>
      <c r="D1168" s="5" t="s">
        <v>1994</v>
      </c>
      <c r="E1168" s="60" t="s">
        <v>2061</v>
      </c>
      <c r="F1168" s="5" t="s">
        <v>1996</v>
      </c>
      <c r="G1168" s="5" t="s">
        <v>2027</v>
      </c>
      <c r="H1168" s="5" t="s">
        <v>170</v>
      </c>
      <c r="I1168" s="5" t="s">
        <v>133</v>
      </c>
      <c r="J1168" s="61">
        <v>30</v>
      </c>
      <c r="N1168" s="13"/>
      <c r="O1168" s="39">
        <f>MIN(Lääkkeet[[#This Row],[Velvoite 1.1.2025 (pakkauksia)]],Lääkkeet[[#This Row],[Suurimman alitusluvan mukainen velvoite 
1.1.-30.6.2025 (pakkauksia)]],Lääkkeet[[#This Row],[Alin saldo 
1.1.-30.6.2025 (pakkauksia)]])*Lääkkeet[[#This Row],[Kirjanpitoarvo / pakkaus 1.1.2025
(EUR  ALV 0 %)]]</f>
        <v>0</v>
      </c>
      <c r="P1168" s="15"/>
      <c r="Q1168" s="12"/>
      <c r="R1168" s="12"/>
      <c r="S1168" s="12"/>
      <c r="T1168" s="13"/>
      <c r="U1168" s="39">
        <f>MIN(Lääkkeet[[#This Row],[Velvoite 1.7.2025 (pakkauksia)]],Lääkkeet[[#This Row],[Suurimman alitusluvan mukainen velvoite
1.7.-31.12.2025 (pakkauksia)]],Lääkkeet[[#This Row],[Alin saldo 
1.7.-31.12.2025 (pakkauksia)]])*Lääkkeet[[#This Row],[Kirjanpitoarvo / pakkaus 1.7.2025
(EUR  ALV 0 %)]]</f>
        <v>0</v>
      </c>
      <c r="W1168" s="49" t="str" cm="1">
        <f t="array" ref="W1168">IFERROR(_xlfn.IFS(Lääkkeet[[#This Row],[Sitoutunut pääoma 
1.1.-30.6.2025 (EUR)]]&gt;0,"Täytetyt",Lääkkeet[[#This Row],[Sitoutunut pääoma 
1.7.-31.12.2025 (EUR)]]&gt;0,"Täytetyt"),"")</f>
        <v/>
      </c>
      <c r="X1168" s="49"/>
      <c r="Y1168" s="5">
        <f>Hakulomake!$B$29</f>
        <v>0</v>
      </c>
    </row>
    <row r="1169" spans="1:25" x14ac:dyDescent="0.25">
      <c r="A1169" s="6" t="s">
        <v>59</v>
      </c>
      <c r="B1169" s="5">
        <f>Hakulomake!$B$17</f>
        <v>0</v>
      </c>
      <c r="C1169" s="61">
        <v>10</v>
      </c>
      <c r="D1169" s="5" t="s">
        <v>1959</v>
      </c>
      <c r="E1169" s="60" t="s">
        <v>2062</v>
      </c>
      <c r="F1169" s="5" t="s">
        <v>1961</v>
      </c>
      <c r="G1169" s="5" t="s">
        <v>1972</v>
      </c>
      <c r="H1169" s="5" t="s">
        <v>793</v>
      </c>
      <c r="I1169" s="5" t="s">
        <v>2055</v>
      </c>
      <c r="J1169" s="61">
        <v>28</v>
      </c>
      <c r="N1169" s="13"/>
      <c r="O1169" s="39">
        <f>MIN(Lääkkeet[[#This Row],[Velvoite 1.1.2025 (pakkauksia)]],Lääkkeet[[#This Row],[Suurimman alitusluvan mukainen velvoite 
1.1.-30.6.2025 (pakkauksia)]],Lääkkeet[[#This Row],[Alin saldo 
1.1.-30.6.2025 (pakkauksia)]])*Lääkkeet[[#This Row],[Kirjanpitoarvo / pakkaus 1.1.2025
(EUR  ALV 0 %)]]</f>
        <v>0</v>
      </c>
      <c r="P1169" s="15"/>
      <c r="Q1169" s="12"/>
      <c r="R1169" s="12"/>
      <c r="S1169" s="12"/>
      <c r="T1169" s="13"/>
      <c r="U1169" s="39">
        <f>MIN(Lääkkeet[[#This Row],[Velvoite 1.7.2025 (pakkauksia)]],Lääkkeet[[#This Row],[Suurimman alitusluvan mukainen velvoite
1.7.-31.12.2025 (pakkauksia)]],Lääkkeet[[#This Row],[Alin saldo 
1.7.-31.12.2025 (pakkauksia)]])*Lääkkeet[[#This Row],[Kirjanpitoarvo / pakkaus 1.7.2025
(EUR  ALV 0 %)]]</f>
        <v>0</v>
      </c>
      <c r="W1169" s="49" t="str" cm="1">
        <f t="array" ref="W1169">IFERROR(_xlfn.IFS(Lääkkeet[[#This Row],[Sitoutunut pääoma 
1.1.-30.6.2025 (EUR)]]&gt;0,"Täytetyt",Lääkkeet[[#This Row],[Sitoutunut pääoma 
1.7.-31.12.2025 (EUR)]]&gt;0,"Täytetyt"),"")</f>
        <v/>
      </c>
      <c r="X1169" s="49"/>
      <c r="Y1169" s="5">
        <f>Hakulomake!$B$29</f>
        <v>0</v>
      </c>
    </row>
    <row r="1170" spans="1:25" x14ac:dyDescent="0.25">
      <c r="A1170" s="6" t="s">
        <v>59</v>
      </c>
      <c r="B1170" s="5">
        <f>Hakulomake!$B$17</f>
        <v>0</v>
      </c>
      <c r="C1170" s="61">
        <v>10</v>
      </c>
      <c r="D1170" s="5" t="s">
        <v>1959</v>
      </c>
      <c r="E1170" s="60" t="s">
        <v>2063</v>
      </c>
      <c r="F1170" s="5" t="s">
        <v>1961</v>
      </c>
      <c r="G1170" s="5" t="s">
        <v>2006</v>
      </c>
      <c r="H1170" s="5" t="s">
        <v>796</v>
      </c>
      <c r="I1170" s="5" t="s">
        <v>133</v>
      </c>
      <c r="J1170" s="61">
        <v>98</v>
      </c>
      <c r="N1170" s="13"/>
      <c r="O1170" s="39">
        <f>MIN(Lääkkeet[[#This Row],[Velvoite 1.1.2025 (pakkauksia)]],Lääkkeet[[#This Row],[Suurimman alitusluvan mukainen velvoite 
1.1.-30.6.2025 (pakkauksia)]],Lääkkeet[[#This Row],[Alin saldo 
1.1.-30.6.2025 (pakkauksia)]])*Lääkkeet[[#This Row],[Kirjanpitoarvo / pakkaus 1.1.2025
(EUR  ALV 0 %)]]</f>
        <v>0</v>
      </c>
      <c r="P1170" s="15"/>
      <c r="Q1170" s="12"/>
      <c r="R1170" s="12"/>
      <c r="S1170" s="12"/>
      <c r="T1170" s="13"/>
      <c r="U1170" s="39">
        <f>MIN(Lääkkeet[[#This Row],[Velvoite 1.7.2025 (pakkauksia)]],Lääkkeet[[#This Row],[Suurimman alitusluvan mukainen velvoite
1.7.-31.12.2025 (pakkauksia)]],Lääkkeet[[#This Row],[Alin saldo 
1.7.-31.12.2025 (pakkauksia)]])*Lääkkeet[[#This Row],[Kirjanpitoarvo / pakkaus 1.7.2025
(EUR  ALV 0 %)]]</f>
        <v>0</v>
      </c>
      <c r="W1170" s="49" t="str" cm="1">
        <f t="array" ref="W1170">IFERROR(_xlfn.IFS(Lääkkeet[[#This Row],[Sitoutunut pääoma 
1.1.-30.6.2025 (EUR)]]&gt;0,"Täytetyt",Lääkkeet[[#This Row],[Sitoutunut pääoma 
1.7.-31.12.2025 (EUR)]]&gt;0,"Täytetyt"),"")</f>
        <v/>
      </c>
      <c r="X1170" s="49"/>
      <c r="Y1170" s="5">
        <f>Hakulomake!$B$29</f>
        <v>0</v>
      </c>
    </row>
    <row r="1171" spans="1:25" x14ac:dyDescent="0.25">
      <c r="A1171" s="6" t="s">
        <v>59</v>
      </c>
      <c r="B1171" s="5">
        <f>Hakulomake!$B$17</f>
        <v>0</v>
      </c>
      <c r="C1171" s="61">
        <v>10</v>
      </c>
      <c r="D1171" s="5" t="s">
        <v>1959</v>
      </c>
      <c r="E1171" s="60" t="s">
        <v>2064</v>
      </c>
      <c r="F1171" s="5" t="s">
        <v>1961</v>
      </c>
      <c r="G1171" s="5" t="s">
        <v>2060</v>
      </c>
      <c r="H1171" s="5" t="s">
        <v>793</v>
      </c>
      <c r="I1171" s="5" t="s">
        <v>65</v>
      </c>
      <c r="J1171" s="61">
        <v>250</v>
      </c>
      <c r="N1171" s="13"/>
      <c r="O1171" s="39">
        <f>MIN(Lääkkeet[[#This Row],[Velvoite 1.1.2025 (pakkauksia)]],Lääkkeet[[#This Row],[Suurimman alitusluvan mukainen velvoite 
1.1.-30.6.2025 (pakkauksia)]],Lääkkeet[[#This Row],[Alin saldo 
1.1.-30.6.2025 (pakkauksia)]])*Lääkkeet[[#This Row],[Kirjanpitoarvo / pakkaus 1.1.2025
(EUR  ALV 0 %)]]</f>
        <v>0</v>
      </c>
      <c r="P1171" s="15"/>
      <c r="Q1171" s="12"/>
      <c r="R1171" s="12"/>
      <c r="S1171" s="12"/>
      <c r="T1171" s="13"/>
      <c r="U1171" s="39">
        <f>MIN(Lääkkeet[[#This Row],[Velvoite 1.7.2025 (pakkauksia)]],Lääkkeet[[#This Row],[Suurimman alitusluvan mukainen velvoite
1.7.-31.12.2025 (pakkauksia)]],Lääkkeet[[#This Row],[Alin saldo 
1.7.-31.12.2025 (pakkauksia)]])*Lääkkeet[[#This Row],[Kirjanpitoarvo / pakkaus 1.7.2025
(EUR  ALV 0 %)]]</f>
        <v>0</v>
      </c>
      <c r="W1171" s="49" t="str" cm="1">
        <f t="array" ref="W1171">IFERROR(_xlfn.IFS(Lääkkeet[[#This Row],[Sitoutunut pääoma 
1.1.-30.6.2025 (EUR)]]&gt;0,"Täytetyt",Lääkkeet[[#This Row],[Sitoutunut pääoma 
1.7.-31.12.2025 (EUR)]]&gt;0,"Täytetyt"),"")</f>
        <v/>
      </c>
      <c r="X1171" s="49"/>
      <c r="Y1171" s="5">
        <f>Hakulomake!$B$29</f>
        <v>0</v>
      </c>
    </row>
    <row r="1172" spans="1:25" x14ac:dyDescent="0.25">
      <c r="A1172" s="6" t="s">
        <v>59</v>
      </c>
      <c r="B1172" s="5">
        <f>Hakulomake!$B$17</f>
        <v>0</v>
      </c>
      <c r="C1172" s="61">
        <v>10</v>
      </c>
      <c r="D1172" s="5" t="s">
        <v>1959</v>
      </c>
      <c r="E1172" s="60" t="s">
        <v>2065</v>
      </c>
      <c r="F1172" s="5" t="s">
        <v>1961</v>
      </c>
      <c r="G1172" s="5" t="s">
        <v>2006</v>
      </c>
      <c r="H1172" s="5" t="s">
        <v>798</v>
      </c>
      <c r="I1172" s="5" t="s">
        <v>133</v>
      </c>
      <c r="J1172" s="61">
        <v>28</v>
      </c>
      <c r="N1172" s="13"/>
      <c r="O1172" s="39">
        <f>MIN(Lääkkeet[[#This Row],[Velvoite 1.1.2025 (pakkauksia)]],Lääkkeet[[#This Row],[Suurimman alitusluvan mukainen velvoite 
1.1.-30.6.2025 (pakkauksia)]],Lääkkeet[[#This Row],[Alin saldo 
1.1.-30.6.2025 (pakkauksia)]])*Lääkkeet[[#This Row],[Kirjanpitoarvo / pakkaus 1.1.2025
(EUR  ALV 0 %)]]</f>
        <v>0</v>
      </c>
      <c r="P1172" s="15"/>
      <c r="Q1172" s="12"/>
      <c r="R1172" s="12"/>
      <c r="S1172" s="12"/>
      <c r="T1172" s="13"/>
      <c r="U1172" s="39">
        <f>MIN(Lääkkeet[[#This Row],[Velvoite 1.7.2025 (pakkauksia)]],Lääkkeet[[#This Row],[Suurimman alitusluvan mukainen velvoite
1.7.-31.12.2025 (pakkauksia)]],Lääkkeet[[#This Row],[Alin saldo 
1.7.-31.12.2025 (pakkauksia)]])*Lääkkeet[[#This Row],[Kirjanpitoarvo / pakkaus 1.7.2025
(EUR  ALV 0 %)]]</f>
        <v>0</v>
      </c>
      <c r="W1172" s="49" t="str" cm="1">
        <f t="array" ref="W1172">IFERROR(_xlfn.IFS(Lääkkeet[[#This Row],[Sitoutunut pääoma 
1.1.-30.6.2025 (EUR)]]&gt;0,"Täytetyt",Lääkkeet[[#This Row],[Sitoutunut pääoma 
1.7.-31.12.2025 (EUR)]]&gt;0,"Täytetyt"),"")</f>
        <v/>
      </c>
      <c r="X1172" s="49"/>
      <c r="Y1172" s="5">
        <f>Hakulomake!$B$29</f>
        <v>0</v>
      </c>
    </row>
    <row r="1173" spans="1:25" x14ac:dyDescent="0.25">
      <c r="A1173" s="6" t="s">
        <v>59</v>
      </c>
      <c r="B1173" s="5">
        <f>Hakulomake!$B$17</f>
        <v>0</v>
      </c>
      <c r="C1173" s="61">
        <v>10</v>
      </c>
      <c r="D1173" s="5" t="s">
        <v>1959</v>
      </c>
      <c r="E1173" s="60" t="s">
        <v>2066</v>
      </c>
      <c r="F1173" s="5" t="s">
        <v>1961</v>
      </c>
      <c r="G1173" s="5" t="s">
        <v>2006</v>
      </c>
      <c r="H1173" s="5" t="s">
        <v>836</v>
      </c>
      <c r="I1173" s="5" t="s">
        <v>1239</v>
      </c>
      <c r="J1173" s="61">
        <v>28</v>
      </c>
      <c r="N1173" s="13"/>
      <c r="O1173" s="39">
        <f>MIN(Lääkkeet[[#This Row],[Velvoite 1.1.2025 (pakkauksia)]],Lääkkeet[[#This Row],[Suurimman alitusluvan mukainen velvoite 
1.1.-30.6.2025 (pakkauksia)]],Lääkkeet[[#This Row],[Alin saldo 
1.1.-30.6.2025 (pakkauksia)]])*Lääkkeet[[#This Row],[Kirjanpitoarvo / pakkaus 1.1.2025
(EUR  ALV 0 %)]]</f>
        <v>0</v>
      </c>
      <c r="P1173" s="15"/>
      <c r="Q1173" s="12"/>
      <c r="R1173" s="12"/>
      <c r="S1173" s="12"/>
      <c r="T1173" s="13"/>
      <c r="U1173" s="39">
        <f>MIN(Lääkkeet[[#This Row],[Velvoite 1.7.2025 (pakkauksia)]],Lääkkeet[[#This Row],[Suurimman alitusluvan mukainen velvoite
1.7.-31.12.2025 (pakkauksia)]],Lääkkeet[[#This Row],[Alin saldo 
1.7.-31.12.2025 (pakkauksia)]])*Lääkkeet[[#This Row],[Kirjanpitoarvo / pakkaus 1.7.2025
(EUR  ALV 0 %)]]</f>
        <v>0</v>
      </c>
      <c r="W1173" s="49" t="str" cm="1">
        <f t="array" ref="W1173">IFERROR(_xlfn.IFS(Lääkkeet[[#This Row],[Sitoutunut pääoma 
1.1.-30.6.2025 (EUR)]]&gt;0,"Täytetyt",Lääkkeet[[#This Row],[Sitoutunut pääoma 
1.7.-31.12.2025 (EUR)]]&gt;0,"Täytetyt"),"")</f>
        <v/>
      </c>
      <c r="X1173" s="49"/>
      <c r="Y1173" s="5">
        <f>Hakulomake!$B$29</f>
        <v>0</v>
      </c>
    </row>
    <row r="1174" spans="1:25" x14ac:dyDescent="0.25">
      <c r="A1174" s="6" t="s">
        <v>59</v>
      </c>
      <c r="B1174" s="5">
        <f>Hakulomake!$B$17</f>
        <v>0</v>
      </c>
      <c r="C1174" s="61">
        <v>10</v>
      </c>
      <c r="D1174" s="5" t="s">
        <v>1994</v>
      </c>
      <c r="E1174" s="60" t="s">
        <v>2067</v>
      </c>
      <c r="F1174" s="5" t="s">
        <v>1996</v>
      </c>
      <c r="G1174" s="5" t="s">
        <v>2010</v>
      </c>
      <c r="H1174" s="5" t="s">
        <v>950</v>
      </c>
      <c r="I1174" s="5" t="s">
        <v>133</v>
      </c>
      <c r="J1174" s="61">
        <v>250</v>
      </c>
      <c r="N1174" s="13"/>
      <c r="O1174" s="39">
        <f>MIN(Lääkkeet[[#This Row],[Velvoite 1.1.2025 (pakkauksia)]],Lääkkeet[[#This Row],[Suurimman alitusluvan mukainen velvoite 
1.1.-30.6.2025 (pakkauksia)]],Lääkkeet[[#This Row],[Alin saldo 
1.1.-30.6.2025 (pakkauksia)]])*Lääkkeet[[#This Row],[Kirjanpitoarvo / pakkaus 1.1.2025
(EUR  ALV 0 %)]]</f>
        <v>0</v>
      </c>
      <c r="P1174" s="15"/>
      <c r="Q1174" s="12"/>
      <c r="R1174" s="12"/>
      <c r="S1174" s="12"/>
      <c r="T1174" s="13"/>
      <c r="U1174" s="39">
        <f>MIN(Lääkkeet[[#This Row],[Velvoite 1.7.2025 (pakkauksia)]],Lääkkeet[[#This Row],[Suurimman alitusluvan mukainen velvoite
1.7.-31.12.2025 (pakkauksia)]],Lääkkeet[[#This Row],[Alin saldo 
1.7.-31.12.2025 (pakkauksia)]])*Lääkkeet[[#This Row],[Kirjanpitoarvo / pakkaus 1.7.2025
(EUR  ALV 0 %)]]</f>
        <v>0</v>
      </c>
      <c r="W1174" s="49" t="str" cm="1">
        <f t="array" ref="W1174">IFERROR(_xlfn.IFS(Lääkkeet[[#This Row],[Sitoutunut pääoma 
1.1.-30.6.2025 (EUR)]]&gt;0,"Täytetyt",Lääkkeet[[#This Row],[Sitoutunut pääoma 
1.7.-31.12.2025 (EUR)]]&gt;0,"Täytetyt"),"")</f>
        <v/>
      </c>
      <c r="X1174" s="49"/>
      <c r="Y1174" s="5">
        <f>Hakulomake!$B$29</f>
        <v>0</v>
      </c>
    </row>
    <row r="1175" spans="1:25" x14ac:dyDescent="0.25">
      <c r="A1175" s="6" t="s">
        <v>59</v>
      </c>
      <c r="B1175" s="5">
        <f>Hakulomake!$B$17</f>
        <v>0</v>
      </c>
      <c r="C1175" s="61">
        <v>10</v>
      </c>
      <c r="D1175" s="5" t="s">
        <v>1959</v>
      </c>
      <c r="E1175" s="60" t="s">
        <v>2068</v>
      </c>
      <c r="F1175" s="5" t="s">
        <v>1961</v>
      </c>
      <c r="G1175" s="5" t="s">
        <v>2017</v>
      </c>
      <c r="H1175" s="5" t="s">
        <v>836</v>
      </c>
      <c r="I1175" s="5" t="s">
        <v>1239</v>
      </c>
      <c r="J1175" s="61">
        <v>28</v>
      </c>
      <c r="N1175" s="13"/>
      <c r="O1175" s="39">
        <f>MIN(Lääkkeet[[#This Row],[Velvoite 1.1.2025 (pakkauksia)]],Lääkkeet[[#This Row],[Suurimman alitusluvan mukainen velvoite 
1.1.-30.6.2025 (pakkauksia)]],Lääkkeet[[#This Row],[Alin saldo 
1.1.-30.6.2025 (pakkauksia)]])*Lääkkeet[[#This Row],[Kirjanpitoarvo / pakkaus 1.1.2025
(EUR  ALV 0 %)]]</f>
        <v>0</v>
      </c>
      <c r="P1175" s="15"/>
      <c r="Q1175" s="12"/>
      <c r="R1175" s="12"/>
      <c r="S1175" s="12"/>
      <c r="T1175" s="13"/>
      <c r="U1175" s="39">
        <f>MIN(Lääkkeet[[#This Row],[Velvoite 1.7.2025 (pakkauksia)]],Lääkkeet[[#This Row],[Suurimman alitusluvan mukainen velvoite
1.7.-31.12.2025 (pakkauksia)]],Lääkkeet[[#This Row],[Alin saldo 
1.7.-31.12.2025 (pakkauksia)]])*Lääkkeet[[#This Row],[Kirjanpitoarvo / pakkaus 1.7.2025
(EUR  ALV 0 %)]]</f>
        <v>0</v>
      </c>
      <c r="W1175" s="49" t="str" cm="1">
        <f t="array" ref="W1175">IFERROR(_xlfn.IFS(Lääkkeet[[#This Row],[Sitoutunut pääoma 
1.1.-30.6.2025 (EUR)]]&gt;0,"Täytetyt",Lääkkeet[[#This Row],[Sitoutunut pääoma 
1.7.-31.12.2025 (EUR)]]&gt;0,"Täytetyt"),"")</f>
        <v/>
      </c>
      <c r="X1175" s="49"/>
      <c r="Y1175" s="5">
        <f>Hakulomake!$B$29</f>
        <v>0</v>
      </c>
    </row>
    <row r="1176" spans="1:25" x14ac:dyDescent="0.25">
      <c r="A1176" s="6" t="s">
        <v>59</v>
      </c>
      <c r="B1176" s="5">
        <f>Hakulomake!$B$17</f>
        <v>0</v>
      </c>
      <c r="C1176" s="61">
        <v>10</v>
      </c>
      <c r="D1176" s="5" t="s">
        <v>1959</v>
      </c>
      <c r="E1176" s="60" t="s">
        <v>2069</v>
      </c>
      <c r="F1176" s="5" t="s">
        <v>1961</v>
      </c>
      <c r="G1176" s="5" t="s">
        <v>2060</v>
      </c>
      <c r="H1176" s="5" t="s">
        <v>796</v>
      </c>
      <c r="I1176" s="5" t="s">
        <v>65</v>
      </c>
      <c r="J1176" s="61">
        <v>250</v>
      </c>
      <c r="N1176" s="13"/>
      <c r="O1176" s="39">
        <f>MIN(Lääkkeet[[#This Row],[Velvoite 1.1.2025 (pakkauksia)]],Lääkkeet[[#This Row],[Suurimman alitusluvan mukainen velvoite 
1.1.-30.6.2025 (pakkauksia)]],Lääkkeet[[#This Row],[Alin saldo 
1.1.-30.6.2025 (pakkauksia)]])*Lääkkeet[[#This Row],[Kirjanpitoarvo / pakkaus 1.1.2025
(EUR  ALV 0 %)]]</f>
        <v>0</v>
      </c>
      <c r="P1176" s="15"/>
      <c r="Q1176" s="12"/>
      <c r="R1176" s="12"/>
      <c r="S1176" s="12"/>
      <c r="T1176" s="13"/>
      <c r="U1176" s="39">
        <f>MIN(Lääkkeet[[#This Row],[Velvoite 1.7.2025 (pakkauksia)]],Lääkkeet[[#This Row],[Suurimman alitusluvan mukainen velvoite
1.7.-31.12.2025 (pakkauksia)]],Lääkkeet[[#This Row],[Alin saldo 
1.7.-31.12.2025 (pakkauksia)]])*Lääkkeet[[#This Row],[Kirjanpitoarvo / pakkaus 1.7.2025
(EUR  ALV 0 %)]]</f>
        <v>0</v>
      </c>
      <c r="W1176" s="49" t="str" cm="1">
        <f t="array" ref="W1176">IFERROR(_xlfn.IFS(Lääkkeet[[#This Row],[Sitoutunut pääoma 
1.1.-30.6.2025 (EUR)]]&gt;0,"Täytetyt",Lääkkeet[[#This Row],[Sitoutunut pääoma 
1.7.-31.12.2025 (EUR)]]&gt;0,"Täytetyt"),"")</f>
        <v/>
      </c>
      <c r="X1176" s="49"/>
      <c r="Y1176" s="5">
        <f>Hakulomake!$B$29</f>
        <v>0</v>
      </c>
    </row>
    <row r="1177" spans="1:25" x14ac:dyDescent="0.25">
      <c r="A1177" s="6" t="s">
        <v>59</v>
      </c>
      <c r="B1177" s="5">
        <f>Hakulomake!$B$17</f>
        <v>0</v>
      </c>
      <c r="C1177" s="61">
        <v>10</v>
      </c>
      <c r="D1177" s="5" t="s">
        <v>1959</v>
      </c>
      <c r="E1177" s="60" t="s">
        <v>2070</v>
      </c>
      <c r="F1177" s="5" t="s">
        <v>1961</v>
      </c>
      <c r="G1177" s="5" t="s">
        <v>2017</v>
      </c>
      <c r="H1177" s="5" t="s">
        <v>793</v>
      </c>
      <c r="I1177" s="5" t="s">
        <v>133</v>
      </c>
      <c r="J1177" s="61">
        <v>28</v>
      </c>
      <c r="N1177" s="13"/>
      <c r="O1177" s="39">
        <f>MIN(Lääkkeet[[#This Row],[Velvoite 1.1.2025 (pakkauksia)]],Lääkkeet[[#This Row],[Suurimman alitusluvan mukainen velvoite 
1.1.-30.6.2025 (pakkauksia)]],Lääkkeet[[#This Row],[Alin saldo 
1.1.-30.6.2025 (pakkauksia)]])*Lääkkeet[[#This Row],[Kirjanpitoarvo / pakkaus 1.1.2025
(EUR  ALV 0 %)]]</f>
        <v>0</v>
      </c>
      <c r="P1177" s="15"/>
      <c r="Q1177" s="12"/>
      <c r="R1177" s="12"/>
      <c r="S1177" s="12"/>
      <c r="T1177" s="13"/>
      <c r="U1177" s="39">
        <f>MIN(Lääkkeet[[#This Row],[Velvoite 1.7.2025 (pakkauksia)]],Lääkkeet[[#This Row],[Suurimman alitusluvan mukainen velvoite
1.7.-31.12.2025 (pakkauksia)]],Lääkkeet[[#This Row],[Alin saldo 
1.7.-31.12.2025 (pakkauksia)]])*Lääkkeet[[#This Row],[Kirjanpitoarvo / pakkaus 1.7.2025
(EUR  ALV 0 %)]]</f>
        <v>0</v>
      </c>
      <c r="W1177" s="49" t="str" cm="1">
        <f t="array" ref="W1177">IFERROR(_xlfn.IFS(Lääkkeet[[#This Row],[Sitoutunut pääoma 
1.1.-30.6.2025 (EUR)]]&gt;0,"Täytetyt",Lääkkeet[[#This Row],[Sitoutunut pääoma 
1.7.-31.12.2025 (EUR)]]&gt;0,"Täytetyt"),"")</f>
        <v/>
      </c>
      <c r="X1177" s="49"/>
      <c r="Y1177" s="5">
        <f>Hakulomake!$B$29</f>
        <v>0</v>
      </c>
    </row>
    <row r="1178" spans="1:25" x14ac:dyDescent="0.25">
      <c r="A1178" s="6" t="s">
        <v>59</v>
      </c>
      <c r="B1178" s="5">
        <f>Hakulomake!$B$17</f>
        <v>0</v>
      </c>
      <c r="C1178" s="61">
        <v>10</v>
      </c>
      <c r="D1178" s="5" t="s">
        <v>2021</v>
      </c>
      <c r="E1178" s="60" t="s">
        <v>2071</v>
      </c>
      <c r="F1178" s="5" t="s">
        <v>2023</v>
      </c>
      <c r="G1178" s="5" t="s">
        <v>2053</v>
      </c>
      <c r="H1178" s="5" t="s">
        <v>178</v>
      </c>
      <c r="I1178" s="5" t="s">
        <v>65</v>
      </c>
      <c r="J1178" s="61">
        <v>100</v>
      </c>
      <c r="N1178" s="13"/>
      <c r="O1178" s="39">
        <f>MIN(Lääkkeet[[#This Row],[Velvoite 1.1.2025 (pakkauksia)]],Lääkkeet[[#This Row],[Suurimman alitusluvan mukainen velvoite 
1.1.-30.6.2025 (pakkauksia)]],Lääkkeet[[#This Row],[Alin saldo 
1.1.-30.6.2025 (pakkauksia)]])*Lääkkeet[[#This Row],[Kirjanpitoarvo / pakkaus 1.1.2025
(EUR  ALV 0 %)]]</f>
        <v>0</v>
      </c>
      <c r="P1178" s="15"/>
      <c r="Q1178" s="12"/>
      <c r="R1178" s="12"/>
      <c r="S1178" s="12"/>
      <c r="T1178" s="13"/>
      <c r="U1178" s="39">
        <f>MIN(Lääkkeet[[#This Row],[Velvoite 1.7.2025 (pakkauksia)]],Lääkkeet[[#This Row],[Suurimman alitusluvan mukainen velvoite
1.7.-31.12.2025 (pakkauksia)]],Lääkkeet[[#This Row],[Alin saldo 
1.7.-31.12.2025 (pakkauksia)]])*Lääkkeet[[#This Row],[Kirjanpitoarvo / pakkaus 1.7.2025
(EUR  ALV 0 %)]]</f>
        <v>0</v>
      </c>
      <c r="W1178" s="49" t="str" cm="1">
        <f t="array" ref="W1178">IFERROR(_xlfn.IFS(Lääkkeet[[#This Row],[Sitoutunut pääoma 
1.1.-30.6.2025 (EUR)]]&gt;0,"Täytetyt",Lääkkeet[[#This Row],[Sitoutunut pääoma 
1.7.-31.12.2025 (EUR)]]&gt;0,"Täytetyt"),"")</f>
        <v/>
      </c>
      <c r="X1178" s="49"/>
      <c r="Y1178" s="5">
        <f>Hakulomake!$B$29</f>
        <v>0</v>
      </c>
    </row>
    <row r="1179" spans="1:25" x14ac:dyDescent="0.25">
      <c r="A1179" s="6" t="s">
        <v>59</v>
      </c>
      <c r="B1179" s="5">
        <f>Hakulomake!$B$17</f>
        <v>0</v>
      </c>
      <c r="C1179" s="61">
        <v>10</v>
      </c>
      <c r="D1179" s="5" t="s">
        <v>2028</v>
      </c>
      <c r="E1179" s="60" t="s">
        <v>2072</v>
      </c>
      <c r="F1179" s="5" t="s">
        <v>2030</v>
      </c>
      <c r="G1179" s="5" t="s">
        <v>2073</v>
      </c>
      <c r="H1179" s="5" t="s">
        <v>2074</v>
      </c>
      <c r="I1179" s="5" t="s">
        <v>133</v>
      </c>
      <c r="J1179" s="61">
        <v>100</v>
      </c>
      <c r="N1179" s="13"/>
      <c r="O1179" s="39">
        <f>MIN(Lääkkeet[[#This Row],[Velvoite 1.1.2025 (pakkauksia)]],Lääkkeet[[#This Row],[Suurimman alitusluvan mukainen velvoite 
1.1.-30.6.2025 (pakkauksia)]],Lääkkeet[[#This Row],[Alin saldo 
1.1.-30.6.2025 (pakkauksia)]])*Lääkkeet[[#This Row],[Kirjanpitoarvo / pakkaus 1.1.2025
(EUR  ALV 0 %)]]</f>
        <v>0</v>
      </c>
      <c r="P1179" s="15"/>
      <c r="Q1179" s="12"/>
      <c r="R1179" s="12"/>
      <c r="S1179" s="12"/>
      <c r="T1179" s="13"/>
      <c r="U1179" s="39">
        <f>MIN(Lääkkeet[[#This Row],[Velvoite 1.7.2025 (pakkauksia)]],Lääkkeet[[#This Row],[Suurimman alitusluvan mukainen velvoite
1.7.-31.12.2025 (pakkauksia)]],Lääkkeet[[#This Row],[Alin saldo 
1.7.-31.12.2025 (pakkauksia)]])*Lääkkeet[[#This Row],[Kirjanpitoarvo / pakkaus 1.7.2025
(EUR  ALV 0 %)]]</f>
        <v>0</v>
      </c>
      <c r="W1179" s="49" t="str" cm="1">
        <f t="array" ref="W1179">IFERROR(_xlfn.IFS(Lääkkeet[[#This Row],[Sitoutunut pääoma 
1.1.-30.6.2025 (EUR)]]&gt;0,"Täytetyt",Lääkkeet[[#This Row],[Sitoutunut pääoma 
1.7.-31.12.2025 (EUR)]]&gt;0,"Täytetyt"),"")</f>
        <v/>
      </c>
      <c r="X1179" s="49"/>
      <c r="Y1179" s="5">
        <f>Hakulomake!$B$29</f>
        <v>0</v>
      </c>
    </row>
    <row r="1180" spans="1:25" x14ac:dyDescent="0.25">
      <c r="A1180" s="6" t="s">
        <v>59</v>
      </c>
      <c r="B1180" s="5">
        <f>Hakulomake!$B$17</f>
        <v>0</v>
      </c>
      <c r="C1180" s="61">
        <v>10</v>
      </c>
      <c r="D1180" s="5" t="s">
        <v>1994</v>
      </c>
      <c r="E1180" s="60" t="s">
        <v>2075</v>
      </c>
      <c r="F1180" s="5" t="s">
        <v>1996</v>
      </c>
      <c r="G1180" s="5" t="s">
        <v>1997</v>
      </c>
      <c r="H1180" s="5" t="s">
        <v>950</v>
      </c>
      <c r="I1180" s="5" t="s">
        <v>133</v>
      </c>
      <c r="J1180" s="61">
        <v>30</v>
      </c>
      <c r="N1180" s="13"/>
      <c r="O1180" s="39">
        <f>MIN(Lääkkeet[[#This Row],[Velvoite 1.1.2025 (pakkauksia)]],Lääkkeet[[#This Row],[Suurimman alitusluvan mukainen velvoite 
1.1.-30.6.2025 (pakkauksia)]],Lääkkeet[[#This Row],[Alin saldo 
1.1.-30.6.2025 (pakkauksia)]])*Lääkkeet[[#This Row],[Kirjanpitoarvo / pakkaus 1.1.2025
(EUR  ALV 0 %)]]</f>
        <v>0</v>
      </c>
      <c r="P1180" s="15"/>
      <c r="Q1180" s="12"/>
      <c r="R1180" s="12"/>
      <c r="S1180" s="12"/>
      <c r="T1180" s="13"/>
      <c r="U1180" s="39">
        <f>MIN(Lääkkeet[[#This Row],[Velvoite 1.7.2025 (pakkauksia)]],Lääkkeet[[#This Row],[Suurimman alitusluvan mukainen velvoite
1.7.-31.12.2025 (pakkauksia)]],Lääkkeet[[#This Row],[Alin saldo 
1.7.-31.12.2025 (pakkauksia)]])*Lääkkeet[[#This Row],[Kirjanpitoarvo / pakkaus 1.7.2025
(EUR  ALV 0 %)]]</f>
        <v>0</v>
      </c>
      <c r="W1180" s="49" t="str" cm="1">
        <f t="array" ref="W1180">IFERROR(_xlfn.IFS(Lääkkeet[[#This Row],[Sitoutunut pääoma 
1.1.-30.6.2025 (EUR)]]&gt;0,"Täytetyt",Lääkkeet[[#This Row],[Sitoutunut pääoma 
1.7.-31.12.2025 (EUR)]]&gt;0,"Täytetyt"),"")</f>
        <v/>
      </c>
      <c r="X1180" s="49"/>
      <c r="Y1180" s="5">
        <f>Hakulomake!$B$29</f>
        <v>0</v>
      </c>
    </row>
    <row r="1181" spans="1:25" x14ac:dyDescent="0.25">
      <c r="A1181" s="6" t="s">
        <v>59</v>
      </c>
      <c r="B1181" s="5">
        <f>Hakulomake!$B$17</f>
        <v>0</v>
      </c>
      <c r="C1181" s="61">
        <v>10</v>
      </c>
      <c r="D1181" s="5" t="s">
        <v>1959</v>
      </c>
      <c r="E1181" s="60" t="s">
        <v>2076</v>
      </c>
      <c r="F1181" s="5" t="s">
        <v>1961</v>
      </c>
      <c r="G1181" s="5" t="s">
        <v>2060</v>
      </c>
      <c r="H1181" s="5" t="s">
        <v>796</v>
      </c>
      <c r="I1181" s="5" t="s">
        <v>65</v>
      </c>
      <c r="J1181" s="61">
        <v>100</v>
      </c>
      <c r="N1181" s="13"/>
      <c r="O1181" s="39">
        <f>MIN(Lääkkeet[[#This Row],[Velvoite 1.1.2025 (pakkauksia)]],Lääkkeet[[#This Row],[Suurimman alitusluvan mukainen velvoite 
1.1.-30.6.2025 (pakkauksia)]],Lääkkeet[[#This Row],[Alin saldo 
1.1.-30.6.2025 (pakkauksia)]])*Lääkkeet[[#This Row],[Kirjanpitoarvo / pakkaus 1.1.2025
(EUR  ALV 0 %)]]</f>
        <v>0</v>
      </c>
      <c r="P1181" s="15"/>
      <c r="Q1181" s="12"/>
      <c r="R1181" s="12"/>
      <c r="S1181" s="12"/>
      <c r="T1181" s="13"/>
      <c r="U1181" s="39">
        <f>MIN(Lääkkeet[[#This Row],[Velvoite 1.7.2025 (pakkauksia)]],Lääkkeet[[#This Row],[Suurimman alitusluvan mukainen velvoite
1.7.-31.12.2025 (pakkauksia)]],Lääkkeet[[#This Row],[Alin saldo 
1.7.-31.12.2025 (pakkauksia)]])*Lääkkeet[[#This Row],[Kirjanpitoarvo / pakkaus 1.7.2025
(EUR  ALV 0 %)]]</f>
        <v>0</v>
      </c>
      <c r="W1181" s="49" t="str" cm="1">
        <f t="array" ref="W1181">IFERROR(_xlfn.IFS(Lääkkeet[[#This Row],[Sitoutunut pääoma 
1.1.-30.6.2025 (EUR)]]&gt;0,"Täytetyt",Lääkkeet[[#This Row],[Sitoutunut pääoma 
1.7.-31.12.2025 (EUR)]]&gt;0,"Täytetyt"),"")</f>
        <v/>
      </c>
      <c r="X1181" s="49"/>
      <c r="Y1181" s="5">
        <f>Hakulomake!$B$29</f>
        <v>0</v>
      </c>
    </row>
    <row r="1182" spans="1:25" x14ac:dyDescent="0.25">
      <c r="A1182" s="6" t="s">
        <v>59</v>
      </c>
      <c r="B1182" s="5">
        <f>Hakulomake!$B$17</f>
        <v>0</v>
      </c>
      <c r="C1182" s="61">
        <v>10</v>
      </c>
      <c r="D1182" s="5" t="s">
        <v>1959</v>
      </c>
      <c r="E1182" s="60" t="s">
        <v>2077</v>
      </c>
      <c r="F1182" s="5" t="s">
        <v>1961</v>
      </c>
      <c r="G1182" s="5" t="s">
        <v>2060</v>
      </c>
      <c r="H1182" s="5" t="s">
        <v>793</v>
      </c>
      <c r="I1182" s="5" t="s">
        <v>65</v>
      </c>
      <c r="J1182" s="61">
        <v>56</v>
      </c>
      <c r="N1182" s="13"/>
      <c r="O1182" s="39">
        <f>MIN(Lääkkeet[[#This Row],[Velvoite 1.1.2025 (pakkauksia)]],Lääkkeet[[#This Row],[Suurimman alitusluvan mukainen velvoite 
1.1.-30.6.2025 (pakkauksia)]],Lääkkeet[[#This Row],[Alin saldo 
1.1.-30.6.2025 (pakkauksia)]])*Lääkkeet[[#This Row],[Kirjanpitoarvo / pakkaus 1.1.2025
(EUR  ALV 0 %)]]</f>
        <v>0</v>
      </c>
      <c r="P1182" s="15"/>
      <c r="Q1182" s="12"/>
      <c r="R1182" s="12"/>
      <c r="S1182" s="12"/>
      <c r="T1182" s="13"/>
      <c r="U1182" s="39">
        <f>MIN(Lääkkeet[[#This Row],[Velvoite 1.7.2025 (pakkauksia)]],Lääkkeet[[#This Row],[Suurimman alitusluvan mukainen velvoite
1.7.-31.12.2025 (pakkauksia)]],Lääkkeet[[#This Row],[Alin saldo 
1.7.-31.12.2025 (pakkauksia)]])*Lääkkeet[[#This Row],[Kirjanpitoarvo / pakkaus 1.7.2025
(EUR  ALV 0 %)]]</f>
        <v>0</v>
      </c>
      <c r="W1182" s="49" t="str" cm="1">
        <f t="array" ref="W1182">IFERROR(_xlfn.IFS(Lääkkeet[[#This Row],[Sitoutunut pääoma 
1.1.-30.6.2025 (EUR)]]&gt;0,"Täytetyt",Lääkkeet[[#This Row],[Sitoutunut pääoma 
1.7.-31.12.2025 (EUR)]]&gt;0,"Täytetyt"),"")</f>
        <v/>
      </c>
      <c r="X1182" s="49"/>
      <c r="Y1182" s="5">
        <f>Hakulomake!$B$29</f>
        <v>0</v>
      </c>
    </row>
    <row r="1183" spans="1:25" x14ac:dyDescent="0.25">
      <c r="A1183" s="6" t="s">
        <v>59</v>
      </c>
      <c r="B1183" s="5">
        <f>Hakulomake!$B$17</f>
        <v>0</v>
      </c>
      <c r="C1183" s="61">
        <v>10</v>
      </c>
      <c r="D1183" s="5" t="s">
        <v>2021</v>
      </c>
      <c r="E1183" s="60" t="s">
        <v>2078</v>
      </c>
      <c r="F1183" s="5" t="s">
        <v>2023</v>
      </c>
      <c r="G1183" s="5" t="s">
        <v>2053</v>
      </c>
      <c r="H1183" s="5" t="s">
        <v>793</v>
      </c>
      <c r="I1183" s="5" t="s">
        <v>65</v>
      </c>
      <c r="J1183" s="61">
        <v>30</v>
      </c>
      <c r="N1183" s="13"/>
      <c r="O1183" s="39">
        <f>MIN(Lääkkeet[[#This Row],[Velvoite 1.1.2025 (pakkauksia)]],Lääkkeet[[#This Row],[Suurimman alitusluvan mukainen velvoite 
1.1.-30.6.2025 (pakkauksia)]],Lääkkeet[[#This Row],[Alin saldo 
1.1.-30.6.2025 (pakkauksia)]])*Lääkkeet[[#This Row],[Kirjanpitoarvo / pakkaus 1.1.2025
(EUR  ALV 0 %)]]</f>
        <v>0</v>
      </c>
      <c r="P1183" s="15"/>
      <c r="Q1183" s="12"/>
      <c r="R1183" s="12"/>
      <c r="S1183" s="12"/>
      <c r="T1183" s="13"/>
      <c r="U1183" s="39">
        <f>MIN(Lääkkeet[[#This Row],[Velvoite 1.7.2025 (pakkauksia)]],Lääkkeet[[#This Row],[Suurimman alitusluvan mukainen velvoite
1.7.-31.12.2025 (pakkauksia)]],Lääkkeet[[#This Row],[Alin saldo 
1.7.-31.12.2025 (pakkauksia)]])*Lääkkeet[[#This Row],[Kirjanpitoarvo / pakkaus 1.7.2025
(EUR  ALV 0 %)]]</f>
        <v>0</v>
      </c>
      <c r="W1183" s="49" t="str" cm="1">
        <f t="array" ref="W1183">IFERROR(_xlfn.IFS(Lääkkeet[[#This Row],[Sitoutunut pääoma 
1.1.-30.6.2025 (EUR)]]&gt;0,"Täytetyt",Lääkkeet[[#This Row],[Sitoutunut pääoma 
1.7.-31.12.2025 (EUR)]]&gt;0,"Täytetyt"),"")</f>
        <v/>
      </c>
      <c r="X1183" s="49"/>
      <c r="Y1183" s="5">
        <f>Hakulomake!$B$29</f>
        <v>0</v>
      </c>
    </row>
    <row r="1184" spans="1:25" x14ac:dyDescent="0.25">
      <c r="A1184" s="6" t="s">
        <v>59</v>
      </c>
      <c r="B1184" s="5">
        <f>Hakulomake!$B$17</f>
        <v>0</v>
      </c>
      <c r="C1184" s="61">
        <v>10</v>
      </c>
      <c r="D1184" s="5" t="s">
        <v>1994</v>
      </c>
      <c r="E1184" s="60" t="s">
        <v>2755</v>
      </c>
      <c r="F1184" s="5" t="s">
        <v>1996</v>
      </c>
      <c r="G1184" s="5" t="s">
        <v>2010</v>
      </c>
      <c r="H1184" s="5" t="s">
        <v>170</v>
      </c>
      <c r="I1184" s="5" t="s">
        <v>133</v>
      </c>
      <c r="J1184" s="61">
        <v>30</v>
      </c>
      <c r="N1184" s="13"/>
      <c r="O1184" s="39">
        <f>MIN(Lääkkeet[[#This Row],[Velvoite 1.1.2025 (pakkauksia)]],Lääkkeet[[#This Row],[Suurimman alitusluvan mukainen velvoite 
1.1.-30.6.2025 (pakkauksia)]],Lääkkeet[[#This Row],[Alin saldo 
1.1.-30.6.2025 (pakkauksia)]])*Lääkkeet[[#This Row],[Kirjanpitoarvo / pakkaus 1.1.2025
(EUR  ALV 0 %)]]</f>
        <v>0</v>
      </c>
      <c r="P1184" s="15"/>
      <c r="Q1184" s="12"/>
      <c r="R1184" s="12"/>
      <c r="S1184" s="12"/>
      <c r="T1184" s="13"/>
      <c r="U1184" s="39">
        <f>MIN(Lääkkeet[[#This Row],[Velvoite 1.7.2025 (pakkauksia)]],Lääkkeet[[#This Row],[Suurimman alitusluvan mukainen velvoite
1.7.-31.12.2025 (pakkauksia)]],Lääkkeet[[#This Row],[Alin saldo 
1.7.-31.12.2025 (pakkauksia)]])*Lääkkeet[[#This Row],[Kirjanpitoarvo / pakkaus 1.7.2025
(EUR  ALV 0 %)]]</f>
        <v>0</v>
      </c>
      <c r="W1184" s="49" t="str" cm="1">
        <f t="array" ref="W1184">IFERROR(_xlfn.IFS(Lääkkeet[[#This Row],[Sitoutunut pääoma 
1.1.-30.6.2025 (EUR)]]&gt;0,"Täytetyt",Lääkkeet[[#This Row],[Sitoutunut pääoma 
1.7.-31.12.2025 (EUR)]]&gt;0,"Täytetyt"),"")</f>
        <v/>
      </c>
      <c r="X1184" s="49"/>
      <c r="Y1184" s="5">
        <f>Hakulomake!$B$29</f>
        <v>0</v>
      </c>
    </row>
    <row r="1185" spans="1:25" x14ac:dyDescent="0.25">
      <c r="A1185" s="6" t="s">
        <v>59</v>
      </c>
      <c r="B1185" s="5">
        <f>Hakulomake!$B$17</f>
        <v>0</v>
      </c>
      <c r="C1185" s="61">
        <v>10</v>
      </c>
      <c r="D1185" s="5" t="s">
        <v>1959</v>
      </c>
      <c r="E1185" s="60" t="s">
        <v>2079</v>
      </c>
      <c r="F1185" s="5" t="s">
        <v>1961</v>
      </c>
      <c r="G1185" s="5" t="s">
        <v>2017</v>
      </c>
      <c r="H1185" s="5" t="s">
        <v>2035</v>
      </c>
      <c r="I1185" s="5" t="s">
        <v>133</v>
      </c>
      <c r="J1185" s="61">
        <v>98</v>
      </c>
      <c r="N1185" s="13"/>
      <c r="O1185" s="39">
        <f>MIN(Lääkkeet[[#This Row],[Velvoite 1.1.2025 (pakkauksia)]],Lääkkeet[[#This Row],[Suurimman alitusluvan mukainen velvoite 
1.1.-30.6.2025 (pakkauksia)]],Lääkkeet[[#This Row],[Alin saldo 
1.1.-30.6.2025 (pakkauksia)]])*Lääkkeet[[#This Row],[Kirjanpitoarvo / pakkaus 1.1.2025
(EUR  ALV 0 %)]]</f>
        <v>0</v>
      </c>
      <c r="P1185" s="15"/>
      <c r="Q1185" s="12"/>
      <c r="R1185" s="12"/>
      <c r="S1185" s="12"/>
      <c r="T1185" s="13"/>
      <c r="U1185" s="39">
        <f>MIN(Lääkkeet[[#This Row],[Velvoite 1.7.2025 (pakkauksia)]],Lääkkeet[[#This Row],[Suurimman alitusluvan mukainen velvoite
1.7.-31.12.2025 (pakkauksia)]],Lääkkeet[[#This Row],[Alin saldo 
1.7.-31.12.2025 (pakkauksia)]])*Lääkkeet[[#This Row],[Kirjanpitoarvo / pakkaus 1.7.2025
(EUR  ALV 0 %)]]</f>
        <v>0</v>
      </c>
      <c r="W1185" s="49" t="str" cm="1">
        <f t="array" ref="W1185">IFERROR(_xlfn.IFS(Lääkkeet[[#This Row],[Sitoutunut pääoma 
1.1.-30.6.2025 (EUR)]]&gt;0,"Täytetyt",Lääkkeet[[#This Row],[Sitoutunut pääoma 
1.7.-31.12.2025 (EUR)]]&gt;0,"Täytetyt"),"")</f>
        <v/>
      </c>
      <c r="X1185" s="49"/>
      <c r="Y1185" s="5">
        <f>Hakulomake!$B$29</f>
        <v>0</v>
      </c>
    </row>
    <row r="1186" spans="1:25" x14ac:dyDescent="0.25">
      <c r="A1186" s="6" t="s">
        <v>59</v>
      </c>
      <c r="B1186" s="5">
        <f>Hakulomake!$B$17</f>
        <v>0</v>
      </c>
      <c r="C1186" s="61">
        <v>10</v>
      </c>
      <c r="D1186" s="5" t="s">
        <v>1959</v>
      </c>
      <c r="E1186" s="60" t="s">
        <v>2080</v>
      </c>
      <c r="F1186" s="5" t="s">
        <v>1961</v>
      </c>
      <c r="G1186" s="5" t="s">
        <v>2008</v>
      </c>
      <c r="H1186" s="5" t="s">
        <v>796</v>
      </c>
      <c r="I1186" s="5" t="s">
        <v>65</v>
      </c>
      <c r="J1186" s="61">
        <v>28</v>
      </c>
      <c r="N1186" s="13"/>
      <c r="O1186" s="39">
        <f>MIN(Lääkkeet[[#This Row],[Velvoite 1.1.2025 (pakkauksia)]],Lääkkeet[[#This Row],[Suurimman alitusluvan mukainen velvoite 
1.1.-30.6.2025 (pakkauksia)]],Lääkkeet[[#This Row],[Alin saldo 
1.1.-30.6.2025 (pakkauksia)]])*Lääkkeet[[#This Row],[Kirjanpitoarvo / pakkaus 1.1.2025
(EUR  ALV 0 %)]]</f>
        <v>0</v>
      </c>
      <c r="P1186" s="15"/>
      <c r="Q1186" s="12"/>
      <c r="R1186" s="12"/>
      <c r="S1186" s="12"/>
      <c r="T1186" s="13"/>
      <c r="U1186" s="39">
        <f>MIN(Lääkkeet[[#This Row],[Velvoite 1.7.2025 (pakkauksia)]],Lääkkeet[[#This Row],[Suurimman alitusluvan mukainen velvoite
1.7.-31.12.2025 (pakkauksia)]],Lääkkeet[[#This Row],[Alin saldo 
1.7.-31.12.2025 (pakkauksia)]])*Lääkkeet[[#This Row],[Kirjanpitoarvo / pakkaus 1.7.2025
(EUR  ALV 0 %)]]</f>
        <v>0</v>
      </c>
      <c r="W1186" s="49" t="str" cm="1">
        <f t="array" ref="W1186">IFERROR(_xlfn.IFS(Lääkkeet[[#This Row],[Sitoutunut pääoma 
1.1.-30.6.2025 (EUR)]]&gt;0,"Täytetyt",Lääkkeet[[#This Row],[Sitoutunut pääoma 
1.7.-31.12.2025 (EUR)]]&gt;0,"Täytetyt"),"")</f>
        <v/>
      </c>
      <c r="X1186" s="49"/>
      <c r="Y1186" s="5">
        <f>Hakulomake!$B$29</f>
        <v>0</v>
      </c>
    </row>
    <row r="1187" spans="1:25" x14ac:dyDescent="0.25">
      <c r="A1187" s="6" t="s">
        <v>59</v>
      </c>
      <c r="B1187" s="5">
        <f>Hakulomake!$B$17</f>
        <v>0</v>
      </c>
      <c r="C1187" s="61">
        <v>10</v>
      </c>
      <c r="D1187" s="5" t="s">
        <v>1966</v>
      </c>
      <c r="E1187" s="60" t="s">
        <v>2081</v>
      </c>
      <c r="F1187" s="5" t="s">
        <v>1968</v>
      </c>
      <c r="G1187" s="5" t="s">
        <v>2000</v>
      </c>
      <c r="H1187" s="5" t="s">
        <v>836</v>
      </c>
      <c r="I1187" s="5" t="s">
        <v>65</v>
      </c>
      <c r="J1187" s="61">
        <v>100</v>
      </c>
      <c r="N1187" s="13"/>
      <c r="O1187" s="39">
        <f>MIN(Lääkkeet[[#This Row],[Velvoite 1.1.2025 (pakkauksia)]],Lääkkeet[[#This Row],[Suurimman alitusluvan mukainen velvoite 
1.1.-30.6.2025 (pakkauksia)]],Lääkkeet[[#This Row],[Alin saldo 
1.1.-30.6.2025 (pakkauksia)]])*Lääkkeet[[#This Row],[Kirjanpitoarvo / pakkaus 1.1.2025
(EUR  ALV 0 %)]]</f>
        <v>0</v>
      </c>
      <c r="P1187" s="15"/>
      <c r="Q1187" s="12"/>
      <c r="R1187" s="12"/>
      <c r="S1187" s="12"/>
      <c r="T1187" s="13"/>
      <c r="U1187" s="39">
        <f>MIN(Lääkkeet[[#This Row],[Velvoite 1.7.2025 (pakkauksia)]],Lääkkeet[[#This Row],[Suurimman alitusluvan mukainen velvoite
1.7.-31.12.2025 (pakkauksia)]],Lääkkeet[[#This Row],[Alin saldo 
1.7.-31.12.2025 (pakkauksia)]])*Lääkkeet[[#This Row],[Kirjanpitoarvo / pakkaus 1.7.2025
(EUR  ALV 0 %)]]</f>
        <v>0</v>
      </c>
      <c r="W1187" s="49" t="str" cm="1">
        <f t="array" ref="W1187">IFERROR(_xlfn.IFS(Lääkkeet[[#This Row],[Sitoutunut pääoma 
1.1.-30.6.2025 (EUR)]]&gt;0,"Täytetyt",Lääkkeet[[#This Row],[Sitoutunut pääoma 
1.7.-31.12.2025 (EUR)]]&gt;0,"Täytetyt"),"")</f>
        <v/>
      </c>
      <c r="X1187" s="49"/>
      <c r="Y1187" s="5">
        <f>Hakulomake!$B$29</f>
        <v>0</v>
      </c>
    </row>
    <row r="1188" spans="1:25" x14ac:dyDescent="0.25">
      <c r="A1188" s="6" t="s">
        <v>59</v>
      </c>
      <c r="B1188" s="5">
        <f>Hakulomake!$B$17</f>
        <v>0</v>
      </c>
      <c r="C1188" s="61">
        <v>10</v>
      </c>
      <c r="D1188" s="5" t="s">
        <v>1959</v>
      </c>
      <c r="E1188" s="60" t="s">
        <v>2082</v>
      </c>
      <c r="F1188" s="5" t="s">
        <v>1961</v>
      </c>
      <c r="G1188" s="5" t="s">
        <v>2060</v>
      </c>
      <c r="H1188" s="5" t="s">
        <v>1800</v>
      </c>
      <c r="I1188" s="5" t="s">
        <v>65</v>
      </c>
      <c r="J1188" s="61">
        <v>28</v>
      </c>
      <c r="N1188" s="13"/>
      <c r="O1188" s="39">
        <f>MIN(Lääkkeet[[#This Row],[Velvoite 1.1.2025 (pakkauksia)]],Lääkkeet[[#This Row],[Suurimman alitusluvan mukainen velvoite 
1.1.-30.6.2025 (pakkauksia)]],Lääkkeet[[#This Row],[Alin saldo 
1.1.-30.6.2025 (pakkauksia)]])*Lääkkeet[[#This Row],[Kirjanpitoarvo / pakkaus 1.1.2025
(EUR  ALV 0 %)]]</f>
        <v>0</v>
      </c>
      <c r="P1188" s="15"/>
      <c r="Q1188" s="12"/>
      <c r="R1188" s="12"/>
      <c r="S1188" s="12"/>
      <c r="T1188" s="13"/>
      <c r="U1188" s="39">
        <f>MIN(Lääkkeet[[#This Row],[Velvoite 1.7.2025 (pakkauksia)]],Lääkkeet[[#This Row],[Suurimman alitusluvan mukainen velvoite
1.7.-31.12.2025 (pakkauksia)]],Lääkkeet[[#This Row],[Alin saldo 
1.7.-31.12.2025 (pakkauksia)]])*Lääkkeet[[#This Row],[Kirjanpitoarvo / pakkaus 1.7.2025
(EUR  ALV 0 %)]]</f>
        <v>0</v>
      </c>
      <c r="W1188" s="49" t="str" cm="1">
        <f t="array" ref="W1188">IFERROR(_xlfn.IFS(Lääkkeet[[#This Row],[Sitoutunut pääoma 
1.1.-30.6.2025 (EUR)]]&gt;0,"Täytetyt",Lääkkeet[[#This Row],[Sitoutunut pääoma 
1.7.-31.12.2025 (EUR)]]&gt;0,"Täytetyt"),"")</f>
        <v/>
      </c>
      <c r="X1188" s="49"/>
      <c r="Y1188" s="5">
        <f>Hakulomake!$B$29</f>
        <v>0</v>
      </c>
    </row>
    <row r="1189" spans="1:25" x14ac:dyDescent="0.25">
      <c r="A1189" s="6" t="s">
        <v>59</v>
      </c>
      <c r="B1189" s="5">
        <f>Hakulomake!$B$17</f>
        <v>0</v>
      </c>
      <c r="C1189" s="61">
        <v>10</v>
      </c>
      <c r="D1189" s="5" t="s">
        <v>2021</v>
      </c>
      <c r="E1189" s="60" t="s">
        <v>2083</v>
      </c>
      <c r="F1189" s="5" t="s">
        <v>2023</v>
      </c>
      <c r="G1189" s="5" t="s">
        <v>2024</v>
      </c>
      <c r="H1189" s="5" t="s">
        <v>950</v>
      </c>
      <c r="I1189" s="5" t="s">
        <v>65</v>
      </c>
      <c r="J1189" s="61">
        <v>100</v>
      </c>
      <c r="N1189" s="13"/>
      <c r="O1189" s="39">
        <f>MIN(Lääkkeet[[#This Row],[Velvoite 1.1.2025 (pakkauksia)]],Lääkkeet[[#This Row],[Suurimman alitusluvan mukainen velvoite 
1.1.-30.6.2025 (pakkauksia)]],Lääkkeet[[#This Row],[Alin saldo 
1.1.-30.6.2025 (pakkauksia)]])*Lääkkeet[[#This Row],[Kirjanpitoarvo / pakkaus 1.1.2025
(EUR  ALV 0 %)]]</f>
        <v>0</v>
      </c>
      <c r="P1189" s="15"/>
      <c r="Q1189" s="12"/>
      <c r="R1189" s="12"/>
      <c r="S1189" s="12"/>
      <c r="T1189" s="13"/>
      <c r="U1189" s="39">
        <f>MIN(Lääkkeet[[#This Row],[Velvoite 1.7.2025 (pakkauksia)]],Lääkkeet[[#This Row],[Suurimman alitusluvan mukainen velvoite
1.7.-31.12.2025 (pakkauksia)]],Lääkkeet[[#This Row],[Alin saldo 
1.7.-31.12.2025 (pakkauksia)]])*Lääkkeet[[#This Row],[Kirjanpitoarvo / pakkaus 1.7.2025
(EUR  ALV 0 %)]]</f>
        <v>0</v>
      </c>
      <c r="W1189" s="49" t="str" cm="1">
        <f t="array" ref="W1189">IFERROR(_xlfn.IFS(Lääkkeet[[#This Row],[Sitoutunut pääoma 
1.1.-30.6.2025 (EUR)]]&gt;0,"Täytetyt",Lääkkeet[[#This Row],[Sitoutunut pääoma 
1.7.-31.12.2025 (EUR)]]&gt;0,"Täytetyt"),"")</f>
        <v/>
      </c>
      <c r="X1189" s="49"/>
      <c r="Y1189" s="5">
        <f>Hakulomake!$B$29</f>
        <v>0</v>
      </c>
    </row>
    <row r="1190" spans="1:25" x14ac:dyDescent="0.25">
      <c r="A1190" s="6" t="s">
        <v>59</v>
      </c>
      <c r="B1190" s="5">
        <f>Hakulomake!$B$17</f>
        <v>0</v>
      </c>
      <c r="C1190" s="61">
        <v>10</v>
      </c>
      <c r="D1190" s="5" t="s">
        <v>1994</v>
      </c>
      <c r="E1190" s="60" t="s">
        <v>2084</v>
      </c>
      <c r="F1190" s="5" t="s">
        <v>1996</v>
      </c>
      <c r="G1190" s="5" t="s">
        <v>2010</v>
      </c>
      <c r="H1190" s="5" t="s">
        <v>170</v>
      </c>
      <c r="I1190" s="5" t="s">
        <v>133</v>
      </c>
      <c r="J1190" s="61">
        <v>30</v>
      </c>
      <c r="N1190" s="13"/>
      <c r="O1190" s="39">
        <f>MIN(Lääkkeet[[#This Row],[Velvoite 1.1.2025 (pakkauksia)]],Lääkkeet[[#This Row],[Suurimman alitusluvan mukainen velvoite 
1.1.-30.6.2025 (pakkauksia)]],Lääkkeet[[#This Row],[Alin saldo 
1.1.-30.6.2025 (pakkauksia)]])*Lääkkeet[[#This Row],[Kirjanpitoarvo / pakkaus 1.1.2025
(EUR  ALV 0 %)]]</f>
        <v>0</v>
      </c>
      <c r="P1190" s="15"/>
      <c r="Q1190" s="12"/>
      <c r="R1190" s="12"/>
      <c r="S1190" s="12"/>
      <c r="T1190" s="13"/>
      <c r="U1190" s="39">
        <f>MIN(Lääkkeet[[#This Row],[Velvoite 1.7.2025 (pakkauksia)]],Lääkkeet[[#This Row],[Suurimman alitusluvan mukainen velvoite
1.7.-31.12.2025 (pakkauksia)]],Lääkkeet[[#This Row],[Alin saldo 
1.7.-31.12.2025 (pakkauksia)]])*Lääkkeet[[#This Row],[Kirjanpitoarvo / pakkaus 1.7.2025
(EUR  ALV 0 %)]]</f>
        <v>0</v>
      </c>
      <c r="W1190" s="49" t="str" cm="1">
        <f t="array" ref="W1190">IFERROR(_xlfn.IFS(Lääkkeet[[#This Row],[Sitoutunut pääoma 
1.1.-30.6.2025 (EUR)]]&gt;0,"Täytetyt",Lääkkeet[[#This Row],[Sitoutunut pääoma 
1.7.-31.12.2025 (EUR)]]&gt;0,"Täytetyt"),"")</f>
        <v/>
      </c>
      <c r="X1190" s="49"/>
      <c r="Y1190" s="5">
        <f>Hakulomake!$B$29</f>
        <v>0</v>
      </c>
    </row>
    <row r="1191" spans="1:25" x14ac:dyDescent="0.25">
      <c r="A1191" s="6" t="s">
        <v>59</v>
      </c>
      <c r="B1191" s="5">
        <f>Hakulomake!$B$17</f>
        <v>0</v>
      </c>
      <c r="C1191" s="61">
        <v>10</v>
      </c>
      <c r="D1191" s="5" t="s">
        <v>1959</v>
      </c>
      <c r="E1191" s="60" t="s">
        <v>2756</v>
      </c>
      <c r="F1191" s="5" t="s">
        <v>1961</v>
      </c>
      <c r="G1191" s="5" t="s">
        <v>1972</v>
      </c>
      <c r="H1191" s="5" t="s">
        <v>793</v>
      </c>
      <c r="I1191" s="5" t="s">
        <v>400</v>
      </c>
      <c r="J1191" s="61" t="s">
        <v>793</v>
      </c>
      <c r="N1191" s="13"/>
      <c r="O1191" s="39">
        <f>MIN(Lääkkeet[[#This Row],[Velvoite 1.1.2025 (pakkauksia)]],Lääkkeet[[#This Row],[Suurimman alitusluvan mukainen velvoite 
1.1.-30.6.2025 (pakkauksia)]],Lääkkeet[[#This Row],[Alin saldo 
1.1.-30.6.2025 (pakkauksia)]])*Lääkkeet[[#This Row],[Kirjanpitoarvo / pakkaus 1.1.2025
(EUR  ALV 0 %)]]</f>
        <v>0</v>
      </c>
      <c r="P1191" s="15"/>
      <c r="Q1191" s="12"/>
      <c r="R1191" s="12"/>
      <c r="S1191" s="12"/>
      <c r="T1191" s="13"/>
      <c r="U1191" s="39">
        <f>MIN(Lääkkeet[[#This Row],[Velvoite 1.7.2025 (pakkauksia)]],Lääkkeet[[#This Row],[Suurimman alitusluvan mukainen velvoite
1.7.-31.12.2025 (pakkauksia)]],Lääkkeet[[#This Row],[Alin saldo 
1.7.-31.12.2025 (pakkauksia)]])*Lääkkeet[[#This Row],[Kirjanpitoarvo / pakkaus 1.7.2025
(EUR  ALV 0 %)]]</f>
        <v>0</v>
      </c>
      <c r="W1191" s="49" t="str" cm="1">
        <f t="array" ref="W1191">IFERROR(_xlfn.IFS(Lääkkeet[[#This Row],[Sitoutunut pääoma 
1.1.-30.6.2025 (EUR)]]&gt;0,"Täytetyt",Lääkkeet[[#This Row],[Sitoutunut pääoma 
1.7.-31.12.2025 (EUR)]]&gt;0,"Täytetyt"),"")</f>
        <v/>
      </c>
      <c r="X1191" s="49"/>
      <c r="Y1191" s="5">
        <f>Hakulomake!$B$29</f>
        <v>0</v>
      </c>
    </row>
    <row r="1192" spans="1:25" x14ac:dyDescent="0.25">
      <c r="A1192" s="6" t="s">
        <v>59</v>
      </c>
      <c r="B1192" s="5">
        <f>Hakulomake!$B$17</f>
        <v>0</v>
      </c>
      <c r="C1192" s="61">
        <v>10</v>
      </c>
      <c r="D1192" s="5" t="s">
        <v>1994</v>
      </c>
      <c r="E1192" s="60" t="s">
        <v>2085</v>
      </c>
      <c r="F1192" s="5" t="s">
        <v>1996</v>
      </c>
      <c r="G1192" s="5" t="s">
        <v>2010</v>
      </c>
      <c r="H1192" s="5" t="s">
        <v>950</v>
      </c>
      <c r="I1192" s="5" t="s">
        <v>133</v>
      </c>
      <c r="J1192" s="61">
        <v>100</v>
      </c>
      <c r="N1192" s="13"/>
      <c r="O1192" s="39">
        <f>MIN(Lääkkeet[[#This Row],[Velvoite 1.1.2025 (pakkauksia)]],Lääkkeet[[#This Row],[Suurimman alitusluvan mukainen velvoite 
1.1.-30.6.2025 (pakkauksia)]],Lääkkeet[[#This Row],[Alin saldo 
1.1.-30.6.2025 (pakkauksia)]])*Lääkkeet[[#This Row],[Kirjanpitoarvo / pakkaus 1.1.2025
(EUR  ALV 0 %)]]</f>
        <v>0</v>
      </c>
      <c r="P1192" s="15"/>
      <c r="Q1192" s="12"/>
      <c r="R1192" s="12"/>
      <c r="S1192" s="12"/>
      <c r="T1192" s="13"/>
      <c r="U1192" s="39">
        <f>MIN(Lääkkeet[[#This Row],[Velvoite 1.7.2025 (pakkauksia)]],Lääkkeet[[#This Row],[Suurimman alitusluvan mukainen velvoite
1.7.-31.12.2025 (pakkauksia)]],Lääkkeet[[#This Row],[Alin saldo 
1.7.-31.12.2025 (pakkauksia)]])*Lääkkeet[[#This Row],[Kirjanpitoarvo / pakkaus 1.7.2025
(EUR  ALV 0 %)]]</f>
        <v>0</v>
      </c>
      <c r="W1192" s="49" t="str" cm="1">
        <f t="array" ref="W1192">IFERROR(_xlfn.IFS(Lääkkeet[[#This Row],[Sitoutunut pääoma 
1.1.-30.6.2025 (EUR)]]&gt;0,"Täytetyt",Lääkkeet[[#This Row],[Sitoutunut pääoma 
1.7.-31.12.2025 (EUR)]]&gt;0,"Täytetyt"),"")</f>
        <v/>
      </c>
      <c r="X1192" s="49"/>
      <c r="Y1192" s="5">
        <f>Hakulomake!$B$29</f>
        <v>0</v>
      </c>
    </row>
    <row r="1193" spans="1:25" x14ac:dyDescent="0.25">
      <c r="A1193" s="6" t="s">
        <v>59</v>
      </c>
      <c r="B1193" s="5">
        <f>Hakulomake!$B$17</f>
        <v>0</v>
      </c>
      <c r="C1193" s="61">
        <v>10</v>
      </c>
      <c r="D1193" s="5" t="s">
        <v>1966</v>
      </c>
      <c r="E1193" s="60" t="s">
        <v>2086</v>
      </c>
      <c r="F1193" s="5" t="s">
        <v>1968</v>
      </c>
      <c r="G1193" s="5" t="s">
        <v>1974</v>
      </c>
      <c r="H1193" s="5" t="s">
        <v>793</v>
      </c>
      <c r="I1193" s="5" t="s">
        <v>65</v>
      </c>
      <c r="J1193" s="61">
        <v>250</v>
      </c>
      <c r="N1193" s="13"/>
      <c r="O1193" s="39">
        <f>MIN(Lääkkeet[[#This Row],[Velvoite 1.1.2025 (pakkauksia)]],Lääkkeet[[#This Row],[Suurimman alitusluvan mukainen velvoite 
1.1.-30.6.2025 (pakkauksia)]],Lääkkeet[[#This Row],[Alin saldo 
1.1.-30.6.2025 (pakkauksia)]])*Lääkkeet[[#This Row],[Kirjanpitoarvo / pakkaus 1.1.2025
(EUR  ALV 0 %)]]</f>
        <v>0</v>
      </c>
      <c r="P1193" s="15"/>
      <c r="Q1193" s="12"/>
      <c r="R1193" s="12"/>
      <c r="S1193" s="12"/>
      <c r="T1193" s="13"/>
      <c r="U1193" s="39">
        <f>MIN(Lääkkeet[[#This Row],[Velvoite 1.7.2025 (pakkauksia)]],Lääkkeet[[#This Row],[Suurimman alitusluvan mukainen velvoite
1.7.-31.12.2025 (pakkauksia)]],Lääkkeet[[#This Row],[Alin saldo 
1.7.-31.12.2025 (pakkauksia)]])*Lääkkeet[[#This Row],[Kirjanpitoarvo / pakkaus 1.7.2025
(EUR  ALV 0 %)]]</f>
        <v>0</v>
      </c>
      <c r="W1193" s="49" t="str" cm="1">
        <f t="array" ref="W1193">IFERROR(_xlfn.IFS(Lääkkeet[[#This Row],[Sitoutunut pääoma 
1.1.-30.6.2025 (EUR)]]&gt;0,"Täytetyt",Lääkkeet[[#This Row],[Sitoutunut pääoma 
1.7.-31.12.2025 (EUR)]]&gt;0,"Täytetyt"),"")</f>
        <v/>
      </c>
      <c r="X1193" s="49"/>
      <c r="Y1193" s="5">
        <f>Hakulomake!$B$29</f>
        <v>0</v>
      </c>
    </row>
    <row r="1194" spans="1:25" x14ac:dyDescent="0.25">
      <c r="A1194" s="6" t="s">
        <v>59</v>
      </c>
      <c r="B1194" s="5">
        <f>Hakulomake!$B$17</f>
        <v>0</v>
      </c>
      <c r="C1194" s="61">
        <v>10</v>
      </c>
      <c r="D1194" s="5" t="s">
        <v>1959</v>
      </c>
      <c r="E1194" s="60" t="s">
        <v>2087</v>
      </c>
      <c r="F1194" s="5" t="s">
        <v>1961</v>
      </c>
      <c r="G1194" s="5" t="s">
        <v>2017</v>
      </c>
      <c r="H1194" s="5" t="s">
        <v>793</v>
      </c>
      <c r="I1194" s="5" t="s">
        <v>133</v>
      </c>
      <c r="J1194" s="61">
        <v>56</v>
      </c>
      <c r="N1194" s="13"/>
      <c r="O1194" s="39">
        <f>MIN(Lääkkeet[[#This Row],[Velvoite 1.1.2025 (pakkauksia)]],Lääkkeet[[#This Row],[Suurimman alitusluvan mukainen velvoite 
1.1.-30.6.2025 (pakkauksia)]],Lääkkeet[[#This Row],[Alin saldo 
1.1.-30.6.2025 (pakkauksia)]])*Lääkkeet[[#This Row],[Kirjanpitoarvo / pakkaus 1.1.2025
(EUR  ALV 0 %)]]</f>
        <v>0</v>
      </c>
      <c r="P1194" s="15"/>
      <c r="Q1194" s="12"/>
      <c r="R1194" s="12"/>
      <c r="S1194" s="12"/>
      <c r="T1194" s="13"/>
      <c r="U1194" s="39">
        <f>MIN(Lääkkeet[[#This Row],[Velvoite 1.7.2025 (pakkauksia)]],Lääkkeet[[#This Row],[Suurimman alitusluvan mukainen velvoite
1.7.-31.12.2025 (pakkauksia)]],Lääkkeet[[#This Row],[Alin saldo 
1.7.-31.12.2025 (pakkauksia)]])*Lääkkeet[[#This Row],[Kirjanpitoarvo / pakkaus 1.7.2025
(EUR  ALV 0 %)]]</f>
        <v>0</v>
      </c>
      <c r="W1194" s="49" t="str" cm="1">
        <f t="array" ref="W1194">IFERROR(_xlfn.IFS(Lääkkeet[[#This Row],[Sitoutunut pääoma 
1.1.-30.6.2025 (EUR)]]&gt;0,"Täytetyt",Lääkkeet[[#This Row],[Sitoutunut pääoma 
1.7.-31.12.2025 (EUR)]]&gt;0,"Täytetyt"),"")</f>
        <v/>
      </c>
      <c r="X1194" s="49"/>
      <c r="Y1194" s="5">
        <f>Hakulomake!$B$29</f>
        <v>0</v>
      </c>
    </row>
    <row r="1195" spans="1:25" x14ac:dyDescent="0.25">
      <c r="A1195" s="6" t="s">
        <v>59</v>
      </c>
      <c r="B1195" s="5">
        <f>Hakulomake!$B$17</f>
        <v>0</v>
      </c>
      <c r="C1195" s="61">
        <v>10</v>
      </c>
      <c r="D1195" s="5" t="s">
        <v>1994</v>
      </c>
      <c r="E1195" s="60" t="s">
        <v>2088</v>
      </c>
      <c r="F1195" s="5" t="s">
        <v>1996</v>
      </c>
      <c r="G1195" s="5" t="s">
        <v>1997</v>
      </c>
      <c r="H1195" s="5" t="s">
        <v>170</v>
      </c>
      <c r="I1195" s="5" t="s">
        <v>133</v>
      </c>
      <c r="J1195" s="61">
        <v>50</v>
      </c>
      <c r="N1195" s="13"/>
      <c r="O1195" s="39">
        <f>MIN(Lääkkeet[[#This Row],[Velvoite 1.1.2025 (pakkauksia)]],Lääkkeet[[#This Row],[Suurimman alitusluvan mukainen velvoite 
1.1.-30.6.2025 (pakkauksia)]],Lääkkeet[[#This Row],[Alin saldo 
1.1.-30.6.2025 (pakkauksia)]])*Lääkkeet[[#This Row],[Kirjanpitoarvo / pakkaus 1.1.2025
(EUR  ALV 0 %)]]</f>
        <v>0</v>
      </c>
      <c r="P1195" s="15"/>
      <c r="Q1195" s="12"/>
      <c r="R1195" s="12"/>
      <c r="S1195" s="12"/>
      <c r="T1195" s="13"/>
      <c r="U1195" s="39">
        <f>MIN(Lääkkeet[[#This Row],[Velvoite 1.7.2025 (pakkauksia)]],Lääkkeet[[#This Row],[Suurimman alitusluvan mukainen velvoite
1.7.-31.12.2025 (pakkauksia)]],Lääkkeet[[#This Row],[Alin saldo 
1.7.-31.12.2025 (pakkauksia)]])*Lääkkeet[[#This Row],[Kirjanpitoarvo / pakkaus 1.7.2025
(EUR  ALV 0 %)]]</f>
        <v>0</v>
      </c>
      <c r="W1195" s="49" t="str" cm="1">
        <f t="array" ref="W1195">IFERROR(_xlfn.IFS(Lääkkeet[[#This Row],[Sitoutunut pääoma 
1.1.-30.6.2025 (EUR)]]&gt;0,"Täytetyt",Lääkkeet[[#This Row],[Sitoutunut pääoma 
1.7.-31.12.2025 (EUR)]]&gt;0,"Täytetyt"),"")</f>
        <v/>
      </c>
      <c r="X1195" s="49"/>
      <c r="Y1195" s="5">
        <f>Hakulomake!$B$29</f>
        <v>0</v>
      </c>
    </row>
    <row r="1196" spans="1:25" x14ac:dyDescent="0.25">
      <c r="A1196" s="6" t="s">
        <v>59</v>
      </c>
      <c r="B1196" s="5">
        <f>Hakulomake!$B$17</f>
        <v>0</v>
      </c>
      <c r="C1196" s="61">
        <v>10</v>
      </c>
      <c r="D1196" s="5" t="s">
        <v>1959</v>
      </c>
      <c r="E1196" s="60" t="s">
        <v>2089</v>
      </c>
      <c r="F1196" s="5" t="s">
        <v>1961</v>
      </c>
      <c r="G1196" s="5" t="s">
        <v>2060</v>
      </c>
      <c r="H1196" s="5" t="s">
        <v>2035</v>
      </c>
      <c r="I1196" s="5" t="s">
        <v>65</v>
      </c>
      <c r="J1196" s="61">
        <v>100</v>
      </c>
      <c r="N1196" s="13"/>
      <c r="O1196" s="39">
        <f>MIN(Lääkkeet[[#This Row],[Velvoite 1.1.2025 (pakkauksia)]],Lääkkeet[[#This Row],[Suurimman alitusluvan mukainen velvoite 
1.1.-30.6.2025 (pakkauksia)]],Lääkkeet[[#This Row],[Alin saldo 
1.1.-30.6.2025 (pakkauksia)]])*Lääkkeet[[#This Row],[Kirjanpitoarvo / pakkaus 1.1.2025
(EUR  ALV 0 %)]]</f>
        <v>0</v>
      </c>
      <c r="P1196" s="15"/>
      <c r="Q1196" s="12"/>
      <c r="R1196" s="12"/>
      <c r="S1196" s="12"/>
      <c r="T1196" s="13"/>
      <c r="U1196" s="39">
        <f>MIN(Lääkkeet[[#This Row],[Velvoite 1.7.2025 (pakkauksia)]],Lääkkeet[[#This Row],[Suurimman alitusluvan mukainen velvoite
1.7.-31.12.2025 (pakkauksia)]],Lääkkeet[[#This Row],[Alin saldo 
1.7.-31.12.2025 (pakkauksia)]])*Lääkkeet[[#This Row],[Kirjanpitoarvo / pakkaus 1.7.2025
(EUR  ALV 0 %)]]</f>
        <v>0</v>
      </c>
      <c r="W1196" s="49" t="str" cm="1">
        <f t="array" ref="W1196">IFERROR(_xlfn.IFS(Lääkkeet[[#This Row],[Sitoutunut pääoma 
1.1.-30.6.2025 (EUR)]]&gt;0,"Täytetyt",Lääkkeet[[#This Row],[Sitoutunut pääoma 
1.7.-31.12.2025 (EUR)]]&gt;0,"Täytetyt"),"")</f>
        <v/>
      </c>
      <c r="X1196" s="49"/>
      <c r="Y1196" s="5">
        <f>Hakulomake!$B$29</f>
        <v>0</v>
      </c>
    </row>
    <row r="1197" spans="1:25" x14ac:dyDescent="0.25">
      <c r="A1197" s="6" t="s">
        <v>59</v>
      </c>
      <c r="B1197" s="5">
        <f>Hakulomake!$B$17</f>
        <v>0</v>
      </c>
      <c r="C1197" s="61">
        <v>10</v>
      </c>
      <c r="D1197" s="5" t="s">
        <v>1959</v>
      </c>
      <c r="E1197" s="60" t="s">
        <v>2090</v>
      </c>
      <c r="F1197" s="5" t="s">
        <v>1961</v>
      </c>
      <c r="G1197" s="5" t="s">
        <v>2006</v>
      </c>
      <c r="H1197" s="5" t="s">
        <v>2035</v>
      </c>
      <c r="I1197" s="5" t="s">
        <v>133</v>
      </c>
      <c r="J1197" s="61">
        <v>98</v>
      </c>
      <c r="N1197" s="13"/>
      <c r="O1197" s="39">
        <f>MIN(Lääkkeet[[#This Row],[Velvoite 1.1.2025 (pakkauksia)]],Lääkkeet[[#This Row],[Suurimman alitusluvan mukainen velvoite 
1.1.-30.6.2025 (pakkauksia)]],Lääkkeet[[#This Row],[Alin saldo 
1.1.-30.6.2025 (pakkauksia)]])*Lääkkeet[[#This Row],[Kirjanpitoarvo / pakkaus 1.1.2025
(EUR  ALV 0 %)]]</f>
        <v>0</v>
      </c>
      <c r="P1197" s="15"/>
      <c r="Q1197" s="12"/>
      <c r="R1197" s="12"/>
      <c r="S1197" s="12"/>
      <c r="T1197" s="13"/>
      <c r="U1197" s="39">
        <f>MIN(Lääkkeet[[#This Row],[Velvoite 1.7.2025 (pakkauksia)]],Lääkkeet[[#This Row],[Suurimman alitusluvan mukainen velvoite
1.7.-31.12.2025 (pakkauksia)]],Lääkkeet[[#This Row],[Alin saldo 
1.7.-31.12.2025 (pakkauksia)]])*Lääkkeet[[#This Row],[Kirjanpitoarvo / pakkaus 1.7.2025
(EUR  ALV 0 %)]]</f>
        <v>0</v>
      </c>
      <c r="W1197" s="49" t="str" cm="1">
        <f t="array" ref="W1197">IFERROR(_xlfn.IFS(Lääkkeet[[#This Row],[Sitoutunut pääoma 
1.1.-30.6.2025 (EUR)]]&gt;0,"Täytetyt",Lääkkeet[[#This Row],[Sitoutunut pääoma 
1.7.-31.12.2025 (EUR)]]&gt;0,"Täytetyt"),"")</f>
        <v/>
      </c>
      <c r="X1197" s="49"/>
      <c r="Y1197" s="5">
        <f>Hakulomake!$B$29</f>
        <v>0</v>
      </c>
    </row>
    <row r="1198" spans="1:25" x14ac:dyDescent="0.25">
      <c r="A1198" s="6" t="s">
        <v>59</v>
      </c>
      <c r="B1198" s="5">
        <f>Hakulomake!$B$17</f>
        <v>0</v>
      </c>
      <c r="C1198" s="61">
        <v>10</v>
      </c>
      <c r="D1198" s="5" t="s">
        <v>2011</v>
      </c>
      <c r="E1198" s="60" t="s">
        <v>2091</v>
      </c>
      <c r="F1198" s="5" t="s">
        <v>2013</v>
      </c>
      <c r="G1198" s="5" t="s">
        <v>2092</v>
      </c>
      <c r="H1198" s="5" t="s">
        <v>2093</v>
      </c>
      <c r="I1198" s="5" t="s">
        <v>133</v>
      </c>
      <c r="J1198" s="61">
        <v>30</v>
      </c>
      <c r="N1198" s="13"/>
      <c r="O1198" s="39">
        <f>MIN(Lääkkeet[[#This Row],[Velvoite 1.1.2025 (pakkauksia)]],Lääkkeet[[#This Row],[Suurimman alitusluvan mukainen velvoite 
1.1.-30.6.2025 (pakkauksia)]],Lääkkeet[[#This Row],[Alin saldo 
1.1.-30.6.2025 (pakkauksia)]])*Lääkkeet[[#This Row],[Kirjanpitoarvo / pakkaus 1.1.2025
(EUR  ALV 0 %)]]</f>
        <v>0</v>
      </c>
      <c r="P1198" s="15"/>
      <c r="Q1198" s="12"/>
      <c r="R1198" s="12"/>
      <c r="S1198" s="12"/>
      <c r="T1198" s="13"/>
      <c r="U1198" s="39">
        <f>MIN(Lääkkeet[[#This Row],[Velvoite 1.7.2025 (pakkauksia)]],Lääkkeet[[#This Row],[Suurimman alitusluvan mukainen velvoite
1.7.-31.12.2025 (pakkauksia)]],Lääkkeet[[#This Row],[Alin saldo 
1.7.-31.12.2025 (pakkauksia)]])*Lääkkeet[[#This Row],[Kirjanpitoarvo / pakkaus 1.7.2025
(EUR  ALV 0 %)]]</f>
        <v>0</v>
      </c>
      <c r="W1198" s="49" t="str" cm="1">
        <f t="array" ref="W1198">IFERROR(_xlfn.IFS(Lääkkeet[[#This Row],[Sitoutunut pääoma 
1.1.-30.6.2025 (EUR)]]&gt;0,"Täytetyt",Lääkkeet[[#This Row],[Sitoutunut pääoma 
1.7.-31.12.2025 (EUR)]]&gt;0,"Täytetyt"),"")</f>
        <v/>
      </c>
      <c r="X1198" s="49"/>
      <c r="Y1198" s="5">
        <f>Hakulomake!$B$29</f>
        <v>0</v>
      </c>
    </row>
    <row r="1199" spans="1:25" x14ac:dyDescent="0.25">
      <c r="A1199" s="6" t="s">
        <v>59</v>
      </c>
      <c r="B1199" s="5">
        <f>Hakulomake!$B$17</f>
        <v>0</v>
      </c>
      <c r="C1199" s="61">
        <v>10</v>
      </c>
      <c r="D1199" s="5" t="s">
        <v>2011</v>
      </c>
      <c r="E1199" s="60" t="s">
        <v>2094</v>
      </c>
      <c r="F1199" s="5" t="s">
        <v>2013</v>
      </c>
      <c r="G1199" s="5" t="s">
        <v>2092</v>
      </c>
      <c r="H1199" s="5" t="s">
        <v>796</v>
      </c>
      <c r="I1199" s="5" t="s">
        <v>133</v>
      </c>
      <c r="J1199" s="61">
        <v>30</v>
      </c>
      <c r="N1199" s="13"/>
      <c r="O1199" s="39">
        <f>MIN(Lääkkeet[[#This Row],[Velvoite 1.1.2025 (pakkauksia)]],Lääkkeet[[#This Row],[Suurimman alitusluvan mukainen velvoite 
1.1.-30.6.2025 (pakkauksia)]],Lääkkeet[[#This Row],[Alin saldo 
1.1.-30.6.2025 (pakkauksia)]])*Lääkkeet[[#This Row],[Kirjanpitoarvo / pakkaus 1.1.2025
(EUR  ALV 0 %)]]</f>
        <v>0</v>
      </c>
      <c r="P1199" s="15"/>
      <c r="Q1199" s="12"/>
      <c r="R1199" s="12"/>
      <c r="S1199" s="12"/>
      <c r="T1199" s="13"/>
      <c r="U1199" s="39">
        <f>MIN(Lääkkeet[[#This Row],[Velvoite 1.7.2025 (pakkauksia)]],Lääkkeet[[#This Row],[Suurimman alitusluvan mukainen velvoite
1.7.-31.12.2025 (pakkauksia)]],Lääkkeet[[#This Row],[Alin saldo 
1.7.-31.12.2025 (pakkauksia)]])*Lääkkeet[[#This Row],[Kirjanpitoarvo / pakkaus 1.7.2025
(EUR  ALV 0 %)]]</f>
        <v>0</v>
      </c>
      <c r="W1199" s="49" t="str" cm="1">
        <f t="array" ref="W1199">IFERROR(_xlfn.IFS(Lääkkeet[[#This Row],[Sitoutunut pääoma 
1.1.-30.6.2025 (EUR)]]&gt;0,"Täytetyt",Lääkkeet[[#This Row],[Sitoutunut pääoma 
1.7.-31.12.2025 (EUR)]]&gt;0,"Täytetyt"),"")</f>
        <v/>
      </c>
      <c r="X1199" s="49"/>
      <c r="Y1199" s="5">
        <f>Hakulomake!$B$29</f>
        <v>0</v>
      </c>
    </row>
    <row r="1200" spans="1:25" x14ac:dyDescent="0.25">
      <c r="A1200" s="6" t="s">
        <v>59</v>
      </c>
      <c r="B1200" s="5">
        <f>Hakulomake!$B$17</f>
        <v>0</v>
      </c>
      <c r="C1200" s="61">
        <v>10</v>
      </c>
      <c r="D1200" s="5" t="s">
        <v>2011</v>
      </c>
      <c r="E1200" s="60" t="s">
        <v>2095</v>
      </c>
      <c r="F1200" s="5" t="s">
        <v>2013</v>
      </c>
      <c r="G1200" s="5" t="s">
        <v>2092</v>
      </c>
      <c r="H1200" s="5" t="s">
        <v>793</v>
      </c>
      <c r="I1200" s="5" t="s">
        <v>133</v>
      </c>
      <c r="J1200" s="61">
        <v>30</v>
      </c>
      <c r="N1200" s="13"/>
      <c r="O1200" s="39">
        <f>MIN(Lääkkeet[[#This Row],[Velvoite 1.1.2025 (pakkauksia)]],Lääkkeet[[#This Row],[Suurimman alitusluvan mukainen velvoite 
1.1.-30.6.2025 (pakkauksia)]],Lääkkeet[[#This Row],[Alin saldo 
1.1.-30.6.2025 (pakkauksia)]])*Lääkkeet[[#This Row],[Kirjanpitoarvo / pakkaus 1.1.2025
(EUR  ALV 0 %)]]</f>
        <v>0</v>
      </c>
      <c r="P1200" s="15"/>
      <c r="Q1200" s="12"/>
      <c r="R1200" s="12"/>
      <c r="S1200" s="12"/>
      <c r="T1200" s="13"/>
      <c r="U1200" s="39">
        <f>MIN(Lääkkeet[[#This Row],[Velvoite 1.7.2025 (pakkauksia)]],Lääkkeet[[#This Row],[Suurimman alitusluvan mukainen velvoite
1.7.-31.12.2025 (pakkauksia)]],Lääkkeet[[#This Row],[Alin saldo 
1.7.-31.12.2025 (pakkauksia)]])*Lääkkeet[[#This Row],[Kirjanpitoarvo / pakkaus 1.7.2025
(EUR  ALV 0 %)]]</f>
        <v>0</v>
      </c>
      <c r="W1200" s="49" t="str" cm="1">
        <f t="array" ref="W1200">IFERROR(_xlfn.IFS(Lääkkeet[[#This Row],[Sitoutunut pääoma 
1.1.-30.6.2025 (EUR)]]&gt;0,"Täytetyt",Lääkkeet[[#This Row],[Sitoutunut pääoma 
1.7.-31.12.2025 (EUR)]]&gt;0,"Täytetyt"),"")</f>
        <v/>
      </c>
      <c r="X1200" s="49"/>
      <c r="Y1200" s="5">
        <f>Hakulomake!$B$29</f>
        <v>0</v>
      </c>
    </row>
    <row r="1201" spans="1:25" x14ac:dyDescent="0.25">
      <c r="A1201" s="6" t="s">
        <v>59</v>
      </c>
      <c r="B1201" s="5">
        <f>Hakulomake!$B$17</f>
        <v>0</v>
      </c>
      <c r="C1201" s="61">
        <v>10</v>
      </c>
      <c r="D1201" s="5" t="s">
        <v>1959</v>
      </c>
      <c r="E1201" s="60" t="s">
        <v>2096</v>
      </c>
      <c r="F1201" s="5" t="s">
        <v>1961</v>
      </c>
      <c r="G1201" s="5" t="s">
        <v>2017</v>
      </c>
      <c r="H1201" s="5" t="s">
        <v>796</v>
      </c>
      <c r="I1201" s="5" t="s">
        <v>133</v>
      </c>
      <c r="J1201" s="61">
        <v>98</v>
      </c>
      <c r="N1201" s="13"/>
      <c r="O1201" s="39">
        <f>MIN(Lääkkeet[[#This Row],[Velvoite 1.1.2025 (pakkauksia)]],Lääkkeet[[#This Row],[Suurimman alitusluvan mukainen velvoite 
1.1.-30.6.2025 (pakkauksia)]],Lääkkeet[[#This Row],[Alin saldo 
1.1.-30.6.2025 (pakkauksia)]])*Lääkkeet[[#This Row],[Kirjanpitoarvo / pakkaus 1.1.2025
(EUR  ALV 0 %)]]</f>
        <v>0</v>
      </c>
      <c r="P1201" s="15"/>
      <c r="Q1201" s="12"/>
      <c r="R1201" s="12"/>
      <c r="S1201" s="12"/>
      <c r="T1201" s="13"/>
      <c r="U1201" s="39">
        <f>MIN(Lääkkeet[[#This Row],[Velvoite 1.7.2025 (pakkauksia)]],Lääkkeet[[#This Row],[Suurimman alitusluvan mukainen velvoite
1.7.-31.12.2025 (pakkauksia)]],Lääkkeet[[#This Row],[Alin saldo 
1.7.-31.12.2025 (pakkauksia)]])*Lääkkeet[[#This Row],[Kirjanpitoarvo / pakkaus 1.7.2025
(EUR  ALV 0 %)]]</f>
        <v>0</v>
      </c>
      <c r="W1201" s="49" t="str" cm="1">
        <f t="array" ref="W1201">IFERROR(_xlfn.IFS(Lääkkeet[[#This Row],[Sitoutunut pääoma 
1.1.-30.6.2025 (EUR)]]&gt;0,"Täytetyt",Lääkkeet[[#This Row],[Sitoutunut pääoma 
1.7.-31.12.2025 (EUR)]]&gt;0,"Täytetyt"),"")</f>
        <v/>
      </c>
      <c r="X1201" s="49"/>
      <c r="Y1201" s="5">
        <f>Hakulomake!$B$29</f>
        <v>0</v>
      </c>
    </row>
    <row r="1202" spans="1:25" x14ac:dyDescent="0.25">
      <c r="A1202" s="6" t="s">
        <v>59</v>
      </c>
      <c r="B1202" s="5">
        <f>Hakulomake!$B$17</f>
        <v>0</v>
      </c>
      <c r="C1202" s="61">
        <v>10</v>
      </c>
      <c r="D1202" s="5" t="s">
        <v>2011</v>
      </c>
      <c r="E1202" s="60" t="s">
        <v>2097</v>
      </c>
      <c r="F1202" s="5" t="s">
        <v>2013</v>
      </c>
      <c r="G1202" s="5" t="s">
        <v>2092</v>
      </c>
      <c r="H1202" s="5" t="s">
        <v>196</v>
      </c>
      <c r="I1202" s="5" t="s">
        <v>219</v>
      </c>
      <c r="J1202" s="61" t="s">
        <v>1286</v>
      </c>
      <c r="N1202" s="13"/>
      <c r="O1202" s="39">
        <f>MIN(Lääkkeet[[#This Row],[Velvoite 1.1.2025 (pakkauksia)]],Lääkkeet[[#This Row],[Suurimman alitusluvan mukainen velvoite 
1.1.-30.6.2025 (pakkauksia)]],Lääkkeet[[#This Row],[Alin saldo 
1.1.-30.6.2025 (pakkauksia)]])*Lääkkeet[[#This Row],[Kirjanpitoarvo / pakkaus 1.1.2025
(EUR  ALV 0 %)]]</f>
        <v>0</v>
      </c>
      <c r="P1202" s="15"/>
      <c r="Q1202" s="12"/>
      <c r="R1202" s="12"/>
      <c r="S1202" s="12"/>
      <c r="T1202" s="13"/>
      <c r="U1202" s="39">
        <f>MIN(Lääkkeet[[#This Row],[Velvoite 1.7.2025 (pakkauksia)]],Lääkkeet[[#This Row],[Suurimman alitusluvan mukainen velvoite
1.7.-31.12.2025 (pakkauksia)]],Lääkkeet[[#This Row],[Alin saldo 
1.7.-31.12.2025 (pakkauksia)]])*Lääkkeet[[#This Row],[Kirjanpitoarvo / pakkaus 1.7.2025
(EUR  ALV 0 %)]]</f>
        <v>0</v>
      </c>
      <c r="W1202" s="49" t="str" cm="1">
        <f t="array" ref="W1202">IFERROR(_xlfn.IFS(Lääkkeet[[#This Row],[Sitoutunut pääoma 
1.1.-30.6.2025 (EUR)]]&gt;0,"Täytetyt",Lääkkeet[[#This Row],[Sitoutunut pääoma 
1.7.-31.12.2025 (EUR)]]&gt;0,"Täytetyt"),"")</f>
        <v/>
      </c>
      <c r="X1202" s="49"/>
      <c r="Y1202" s="5">
        <f>Hakulomake!$B$29</f>
        <v>0</v>
      </c>
    </row>
    <row r="1203" spans="1:25" x14ac:dyDescent="0.25">
      <c r="A1203" s="6" t="s">
        <v>59</v>
      </c>
      <c r="B1203" s="5">
        <f>Hakulomake!$B$17</f>
        <v>0</v>
      </c>
      <c r="C1203" s="61">
        <v>10</v>
      </c>
      <c r="D1203" s="5" t="s">
        <v>2011</v>
      </c>
      <c r="E1203" s="60" t="s">
        <v>2757</v>
      </c>
      <c r="F1203" s="5" t="s">
        <v>2013</v>
      </c>
      <c r="G1203" s="5" t="s">
        <v>2092</v>
      </c>
      <c r="H1203" s="5" t="s">
        <v>2093</v>
      </c>
      <c r="I1203" s="5" t="s">
        <v>133</v>
      </c>
      <c r="J1203" s="61">
        <v>100</v>
      </c>
      <c r="N1203" s="13"/>
      <c r="O1203" s="39">
        <f>MIN(Lääkkeet[[#This Row],[Velvoite 1.1.2025 (pakkauksia)]],Lääkkeet[[#This Row],[Suurimman alitusluvan mukainen velvoite 
1.1.-30.6.2025 (pakkauksia)]],Lääkkeet[[#This Row],[Alin saldo 
1.1.-30.6.2025 (pakkauksia)]])*Lääkkeet[[#This Row],[Kirjanpitoarvo / pakkaus 1.1.2025
(EUR  ALV 0 %)]]</f>
        <v>0</v>
      </c>
      <c r="P1203" s="15"/>
      <c r="Q1203" s="12"/>
      <c r="R1203" s="12"/>
      <c r="S1203" s="12"/>
      <c r="T1203" s="13"/>
      <c r="U1203" s="39">
        <f>MIN(Lääkkeet[[#This Row],[Velvoite 1.7.2025 (pakkauksia)]],Lääkkeet[[#This Row],[Suurimman alitusluvan mukainen velvoite
1.7.-31.12.2025 (pakkauksia)]],Lääkkeet[[#This Row],[Alin saldo 
1.7.-31.12.2025 (pakkauksia)]])*Lääkkeet[[#This Row],[Kirjanpitoarvo / pakkaus 1.7.2025
(EUR  ALV 0 %)]]</f>
        <v>0</v>
      </c>
      <c r="W1203" s="49" t="str" cm="1">
        <f t="array" ref="W1203">IFERROR(_xlfn.IFS(Lääkkeet[[#This Row],[Sitoutunut pääoma 
1.1.-30.6.2025 (EUR)]]&gt;0,"Täytetyt",Lääkkeet[[#This Row],[Sitoutunut pääoma 
1.7.-31.12.2025 (EUR)]]&gt;0,"Täytetyt"),"")</f>
        <v/>
      </c>
      <c r="X1203" s="49"/>
      <c r="Y1203" s="5">
        <f>Hakulomake!$B$29</f>
        <v>0</v>
      </c>
    </row>
    <row r="1204" spans="1:25" x14ac:dyDescent="0.25">
      <c r="A1204" s="6" t="s">
        <v>59</v>
      </c>
      <c r="B1204" s="5">
        <f>Hakulomake!$B$17</f>
        <v>0</v>
      </c>
      <c r="C1204" s="61">
        <v>10</v>
      </c>
      <c r="D1204" s="5" t="s">
        <v>2011</v>
      </c>
      <c r="E1204" s="60" t="s">
        <v>2098</v>
      </c>
      <c r="F1204" s="5" t="s">
        <v>2013</v>
      </c>
      <c r="G1204" s="5" t="s">
        <v>2092</v>
      </c>
      <c r="H1204" s="5" t="s">
        <v>796</v>
      </c>
      <c r="I1204" s="5" t="s">
        <v>133</v>
      </c>
      <c r="J1204" s="61">
        <v>100</v>
      </c>
      <c r="N1204" s="13"/>
      <c r="O1204" s="39">
        <f>MIN(Lääkkeet[[#This Row],[Velvoite 1.1.2025 (pakkauksia)]],Lääkkeet[[#This Row],[Suurimman alitusluvan mukainen velvoite 
1.1.-30.6.2025 (pakkauksia)]],Lääkkeet[[#This Row],[Alin saldo 
1.1.-30.6.2025 (pakkauksia)]])*Lääkkeet[[#This Row],[Kirjanpitoarvo / pakkaus 1.1.2025
(EUR  ALV 0 %)]]</f>
        <v>0</v>
      </c>
      <c r="P1204" s="15"/>
      <c r="Q1204" s="12"/>
      <c r="R1204" s="12"/>
      <c r="S1204" s="12"/>
      <c r="T1204" s="13"/>
      <c r="U1204" s="39">
        <f>MIN(Lääkkeet[[#This Row],[Velvoite 1.7.2025 (pakkauksia)]],Lääkkeet[[#This Row],[Suurimman alitusluvan mukainen velvoite
1.7.-31.12.2025 (pakkauksia)]],Lääkkeet[[#This Row],[Alin saldo 
1.7.-31.12.2025 (pakkauksia)]])*Lääkkeet[[#This Row],[Kirjanpitoarvo / pakkaus 1.7.2025
(EUR  ALV 0 %)]]</f>
        <v>0</v>
      </c>
      <c r="W1204" s="49" t="str" cm="1">
        <f t="array" ref="W1204">IFERROR(_xlfn.IFS(Lääkkeet[[#This Row],[Sitoutunut pääoma 
1.1.-30.6.2025 (EUR)]]&gt;0,"Täytetyt",Lääkkeet[[#This Row],[Sitoutunut pääoma 
1.7.-31.12.2025 (EUR)]]&gt;0,"Täytetyt"),"")</f>
        <v/>
      </c>
      <c r="X1204" s="49"/>
      <c r="Y1204" s="5">
        <f>Hakulomake!$B$29</f>
        <v>0</v>
      </c>
    </row>
    <row r="1205" spans="1:25" x14ac:dyDescent="0.25">
      <c r="A1205" s="6" t="s">
        <v>59</v>
      </c>
      <c r="B1205" s="5">
        <f>Hakulomake!$B$17</f>
        <v>0</v>
      </c>
      <c r="C1205" s="61">
        <v>10</v>
      </c>
      <c r="D1205" s="5" t="s">
        <v>2011</v>
      </c>
      <c r="E1205" s="60" t="s">
        <v>2099</v>
      </c>
      <c r="F1205" s="5" t="s">
        <v>2013</v>
      </c>
      <c r="G1205" s="5" t="s">
        <v>2092</v>
      </c>
      <c r="H1205" s="5" t="s">
        <v>793</v>
      </c>
      <c r="I1205" s="5" t="s">
        <v>133</v>
      </c>
      <c r="J1205" s="61">
        <v>100</v>
      </c>
      <c r="N1205" s="13"/>
      <c r="O1205" s="39">
        <f>MIN(Lääkkeet[[#This Row],[Velvoite 1.1.2025 (pakkauksia)]],Lääkkeet[[#This Row],[Suurimman alitusluvan mukainen velvoite 
1.1.-30.6.2025 (pakkauksia)]],Lääkkeet[[#This Row],[Alin saldo 
1.1.-30.6.2025 (pakkauksia)]])*Lääkkeet[[#This Row],[Kirjanpitoarvo / pakkaus 1.1.2025
(EUR  ALV 0 %)]]</f>
        <v>0</v>
      </c>
      <c r="P1205" s="15"/>
      <c r="Q1205" s="12"/>
      <c r="R1205" s="12"/>
      <c r="S1205" s="12"/>
      <c r="T1205" s="13"/>
      <c r="U1205" s="39">
        <f>MIN(Lääkkeet[[#This Row],[Velvoite 1.7.2025 (pakkauksia)]],Lääkkeet[[#This Row],[Suurimman alitusluvan mukainen velvoite
1.7.-31.12.2025 (pakkauksia)]],Lääkkeet[[#This Row],[Alin saldo 
1.7.-31.12.2025 (pakkauksia)]])*Lääkkeet[[#This Row],[Kirjanpitoarvo / pakkaus 1.7.2025
(EUR  ALV 0 %)]]</f>
        <v>0</v>
      </c>
      <c r="W1205" s="49" t="str" cm="1">
        <f t="array" ref="W1205">IFERROR(_xlfn.IFS(Lääkkeet[[#This Row],[Sitoutunut pääoma 
1.1.-30.6.2025 (EUR)]]&gt;0,"Täytetyt",Lääkkeet[[#This Row],[Sitoutunut pääoma 
1.7.-31.12.2025 (EUR)]]&gt;0,"Täytetyt"),"")</f>
        <v/>
      </c>
      <c r="X1205" s="49"/>
      <c r="Y1205" s="5">
        <f>Hakulomake!$B$29</f>
        <v>0</v>
      </c>
    </row>
    <row r="1206" spans="1:25" x14ac:dyDescent="0.25">
      <c r="A1206" s="6" t="s">
        <v>59</v>
      </c>
      <c r="B1206" s="5">
        <f>Hakulomake!$B$17</f>
        <v>0</v>
      </c>
      <c r="C1206" s="61">
        <v>10</v>
      </c>
      <c r="D1206" s="5" t="s">
        <v>1959</v>
      </c>
      <c r="E1206" s="60" t="s">
        <v>2100</v>
      </c>
      <c r="F1206" s="5" t="s">
        <v>1961</v>
      </c>
      <c r="G1206" s="5" t="s">
        <v>2017</v>
      </c>
      <c r="H1206" s="5" t="s">
        <v>1800</v>
      </c>
      <c r="I1206" s="5" t="s">
        <v>1239</v>
      </c>
      <c r="J1206" s="61">
        <v>28</v>
      </c>
      <c r="N1206" s="13"/>
      <c r="O1206" s="39">
        <f>MIN(Lääkkeet[[#This Row],[Velvoite 1.1.2025 (pakkauksia)]],Lääkkeet[[#This Row],[Suurimman alitusluvan mukainen velvoite 
1.1.-30.6.2025 (pakkauksia)]],Lääkkeet[[#This Row],[Alin saldo 
1.1.-30.6.2025 (pakkauksia)]])*Lääkkeet[[#This Row],[Kirjanpitoarvo / pakkaus 1.1.2025
(EUR  ALV 0 %)]]</f>
        <v>0</v>
      </c>
      <c r="P1206" s="15"/>
      <c r="Q1206" s="12"/>
      <c r="R1206" s="12"/>
      <c r="S1206" s="12"/>
      <c r="T1206" s="13"/>
      <c r="U1206" s="39">
        <f>MIN(Lääkkeet[[#This Row],[Velvoite 1.7.2025 (pakkauksia)]],Lääkkeet[[#This Row],[Suurimman alitusluvan mukainen velvoite
1.7.-31.12.2025 (pakkauksia)]],Lääkkeet[[#This Row],[Alin saldo 
1.7.-31.12.2025 (pakkauksia)]])*Lääkkeet[[#This Row],[Kirjanpitoarvo / pakkaus 1.7.2025
(EUR  ALV 0 %)]]</f>
        <v>0</v>
      </c>
      <c r="W1206" s="49" t="str" cm="1">
        <f t="array" ref="W1206">IFERROR(_xlfn.IFS(Lääkkeet[[#This Row],[Sitoutunut pääoma 
1.1.-30.6.2025 (EUR)]]&gt;0,"Täytetyt",Lääkkeet[[#This Row],[Sitoutunut pääoma 
1.7.-31.12.2025 (EUR)]]&gt;0,"Täytetyt"),"")</f>
        <v/>
      </c>
      <c r="X1206" s="49"/>
      <c r="Y1206" s="5">
        <f>Hakulomake!$B$29</f>
        <v>0</v>
      </c>
    </row>
    <row r="1207" spans="1:25" x14ac:dyDescent="0.25">
      <c r="A1207" s="6" t="s">
        <v>59</v>
      </c>
      <c r="B1207" s="5">
        <f>Hakulomake!$B$17</f>
        <v>0</v>
      </c>
      <c r="C1207" s="61">
        <v>10</v>
      </c>
      <c r="D1207" s="5" t="s">
        <v>1959</v>
      </c>
      <c r="E1207" s="60" t="s">
        <v>2101</v>
      </c>
      <c r="F1207" s="5" t="s">
        <v>1961</v>
      </c>
      <c r="G1207" s="5" t="s">
        <v>2006</v>
      </c>
      <c r="H1207" s="5" t="s">
        <v>798</v>
      </c>
      <c r="I1207" s="5" t="s">
        <v>133</v>
      </c>
      <c r="J1207" s="61">
        <v>98</v>
      </c>
      <c r="N1207" s="13"/>
      <c r="O1207" s="39">
        <f>MIN(Lääkkeet[[#This Row],[Velvoite 1.1.2025 (pakkauksia)]],Lääkkeet[[#This Row],[Suurimman alitusluvan mukainen velvoite 
1.1.-30.6.2025 (pakkauksia)]],Lääkkeet[[#This Row],[Alin saldo 
1.1.-30.6.2025 (pakkauksia)]])*Lääkkeet[[#This Row],[Kirjanpitoarvo / pakkaus 1.1.2025
(EUR  ALV 0 %)]]</f>
        <v>0</v>
      </c>
      <c r="P1207" s="15"/>
      <c r="Q1207" s="12"/>
      <c r="R1207" s="12"/>
      <c r="S1207" s="12"/>
      <c r="T1207" s="13"/>
      <c r="U1207" s="39">
        <f>MIN(Lääkkeet[[#This Row],[Velvoite 1.7.2025 (pakkauksia)]],Lääkkeet[[#This Row],[Suurimman alitusluvan mukainen velvoite
1.7.-31.12.2025 (pakkauksia)]],Lääkkeet[[#This Row],[Alin saldo 
1.7.-31.12.2025 (pakkauksia)]])*Lääkkeet[[#This Row],[Kirjanpitoarvo / pakkaus 1.7.2025
(EUR  ALV 0 %)]]</f>
        <v>0</v>
      </c>
      <c r="W1207" s="49" t="str" cm="1">
        <f t="array" ref="W1207">IFERROR(_xlfn.IFS(Lääkkeet[[#This Row],[Sitoutunut pääoma 
1.1.-30.6.2025 (EUR)]]&gt;0,"Täytetyt",Lääkkeet[[#This Row],[Sitoutunut pääoma 
1.7.-31.12.2025 (EUR)]]&gt;0,"Täytetyt"),"")</f>
        <v/>
      </c>
      <c r="X1207" s="49"/>
      <c r="Y1207" s="5">
        <f>Hakulomake!$B$29</f>
        <v>0</v>
      </c>
    </row>
    <row r="1208" spans="1:25" x14ac:dyDescent="0.25">
      <c r="A1208" s="6" t="s">
        <v>59</v>
      </c>
      <c r="B1208" s="5">
        <f>Hakulomake!$B$17</f>
        <v>0</v>
      </c>
      <c r="C1208" s="61">
        <v>10</v>
      </c>
      <c r="D1208" s="5" t="s">
        <v>2011</v>
      </c>
      <c r="E1208" s="60" t="s">
        <v>2102</v>
      </c>
      <c r="F1208" s="5" t="s">
        <v>2013</v>
      </c>
      <c r="G1208" s="5" t="s">
        <v>2092</v>
      </c>
      <c r="H1208" s="5" t="s">
        <v>796</v>
      </c>
      <c r="I1208" s="5" t="s">
        <v>133</v>
      </c>
      <c r="J1208" s="61">
        <v>10</v>
      </c>
      <c r="N1208" s="13"/>
      <c r="O1208" s="39">
        <f>MIN(Lääkkeet[[#This Row],[Velvoite 1.1.2025 (pakkauksia)]],Lääkkeet[[#This Row],[Suurimman alitusluvan mukainen velvoite 
1.1.-30.6.2025 (pakkauksia)]],Lääkkeet[[#This Row],[Alin saldo 
1.1.-30.6.2025 (pakkauksia)]])*Lääkkeet[[#This Row],[Kirjanpitoarvo / pakkaus 1.1.2025
(EUR  ALV 0 %)]]</f>
        <v>0</v>
      </c>
      <c r="P1208" s="15"/>
      <c r="Q1208" s="12"/>
      <c r="R1208" s="12"/>
      <c r="S1208" s="12"/>
      <c r="T1208" s="13"/>
      <c r="U1208" s="39">
        <f>MIN(Lääkkeet[[#This Row],[Velvoite 1.7.2025 (pakkauksia)]],Lääkkeet[[#This Row],[Suurimman alitusluvan mukainen velvoite
1.7.-31.12.2025 (pakkauksia)]],Lääkkeet[[#This Row],[Alin saldo 
1.7.-31.12.2025 (pakkauksia)]])*Lääkkeet[[#This Row],[Kirjanpitoarvo / pakkaus 1.7.2025
(EUR  ALV 0 %)]]</f>
        <v>0</v>
      </c>
      <c r="W1208" s="49" t="str" cm="1">
        <f t="array" ref="W1208">IFERROR(_xlfn.IFS(Lääkkeet[[#This Row],[Sitoutunut pääoma 
1.1.-30.6.2025 (EUR)]]&gt;0,"Täytetyt",Lääkkeet[[#This Row],[Sitoutunut pääoma 
1.7.-31.12.2025 (EUR)]]&gt;0,"Täytetyt"),"")</f>
        <v/>
      </c>
      <c r="X1208" s="49"/>
      <c r="Y1208" s="5">
        <f>Hakulomake!$B$29</f>
        <v>0</v>
      </c>
    </row>
    <row r="1209" spans="1:25" x14ac:dyDescent="0.25">
      <c r="A1209" s="6" t="s">
        <v>59</v>
      </c>
      <c r="B1209" s="5">
        <f>Hakulomake!$B$17</f>
        <v>0</v>
      </c>
      <c r="C1209" s="61">
        <v>10</v>
      </c>
      <c r="D1209" s="5" t="s">
        <v>1959</v>
      </c>
      <c r="E1209" s="60" t="s">
        <v>2103</v>
      </c>
      <c r="F1209" s="5" t="s">
        <v>1961</v>
      </c>
      <c r="G1209" s="5" t="s">
        <v>2758</v>
      </c>
      <c r="H1209" s="5" t="s">
        <v>798</v>
      </c>
      <c r="I1209" s="5" t="s">
        <v>65</v>
      </c>
      <c r="J1209" s="61">
        <v>28</v>
      </c>
      <c r="N1209" s="13"/>
      <c r="O1209" s="39">
        <f>MIN(Lääkkeet[[#This Row],[Velvoite 1.1.2025 (pakkauksia)]],Lääkkeet[[#This Row],[Suurimman alitusluvan mukainen velvoite 
1.1.-30.6.2025 (pakkauksia)]],Lääkkeet[[#This Row],[Alin saldo 
1.1.-30.6.2025 (pakkauksia)]])*Lääkkeet[[#This Row],[Kirjanpitoarvo / pakkaus 1.1.2025
(EUR  ALV 0 %)]]</f>
        <v>0</v>
      </c>
      <c r="P1209" s="15"/>
      <c r="Q1209" s="12"/>
      <c r="R1209" s="12"/>
      <c r="S1209" s="12"/>
      <c r="T1209" s="13"/>
      <c r="U1209" s="39">
        <f>MIN(Lääkkeet[[#This Row],[Velvoite 1.7.2025 (pakkauksia)]],Lääkkeet[[#This Row],[Suurimman alitusluvan mukainen velvoite
1.7.-31.12.2025 (pakkauksia)]],Lääkkeet[[#This Row],[Alin saldo 
1.7.-31.12.2025 (pakkauksia)]])*Lääkkeet[[#This Row],[Kirjanpitoarvo / pakkaus 1.7.2025
(EUR  ALV 0 %)]]</f>
        <v>0</v>
      </c>
      <c r="W1209" s="49" t="str" cm="1">
        <f t="array" ref="W1209">IFERROR(_xlfn.IFS(Lääkkeet[[#This Row],[Sitoutunut pääoma 
1.1.-30.6.2025 (EUR)]]&gt;0,"Täytetyt",Lääkkeet[[#This Row],[Sitoutunut pääoma 
1.7.-31.12.2025 (EUR)]]&gt;0,"Täytetyt"),"")</f>
        <v/>
      </c>
      <c r="X1209" s="49"/>
      <c r="Y1209" s="5">
        <f>Hakulomake!$B$29</f>
        <v>0</v>
      </c>
    </row>
    <row r="1210" spans="1:25" x14ac:dyDescent="0.25">
      <c r="A1210" s="6" t="s">
        <v>59</v>
      </c>
      <c r="B1210" s="5">
        <f>Hakulomake!$B$17</f>
        <v>0</v>
      </c>
      <c r="C1210" s="61">
        <v>10</v>
      </c>
      <c r="D1210" s="5" t="s">
        <v>2028</v>
      </c>
      <c r="E1210" s="60" t="s">
        <v>2104</v>
      </c>
      <c r="F1210" s="5" t="s">
        <v>2030</v>
      </c>
      <c r="G1210" s="5" t="s">
        <v>2073</v>
      </c>
      <c r="H1210" s="5" t="s">
        <v>196</v>
      </c>
      <c r="I1210" s="5" t="s">
        <v>1210</v>
      </c>
      <c r="J1210" s="61" t="s">
        <v>72</v>
      </c>
      <c r="N1210" s="13"/>
      <c r="O1210" s="39">
        <f>MIN(Lääkkeet[[#This Row],[Velvoite 1.1.2025 (pakkauksia)]],Lääkkeet[[#This Row],[Suurimman alitusluvan mukainen velvoite 
1.1.-30.6.2025 (pakkauksia)]],Lääkkeet[[#This Row],[Alin saldo 
1.1.-30.6.2025 (pakkauksia)]])*Lääkkeet[[#This Row],[Kirjanpitoarvo / pakkaus 1.1.2025
(EUR  ALV 0 %)]]</f>
        <v>0</v>
      </c>
      <c r="P1210" s="15"/>
      <c r="Q1210" s="12"/>
      <c r="R1210" s="12"/>
      <c r="S1210" s="12"/>
      <c r="T1210" s="13"/>
      <c r="U1210" s="39">
        <f>MIN(Lääkkeet[[#This Row],[Velvoite 1.7.2025 (pakkauksia)]],Lääkkeet[[#This Row],[Suurimman alitusluvan mukainen velvoite
1.7.-31.12.2025 (pakkauksia)]],Lääkkeet[[#This Row],[Alin saldo 
1.7.-31.12.2025 (pakkauksia)]])*Lääkkeet[[#This Row],[Kirjanpitoarvo / pakkaus 1.7.2025
(EUR  ALV 0 %)]]</f>
        <v>0</v>
      </c>
      <c r="W1210" s="49" t="str" cm="1">
        <f t="array" ref="W1210">IFERROR(_xlfn.IFS(Lääkkeet[[#This Row],[Sitoutunut pääoma 
1.1.-30.6.2025 (EUR)]]&gt;0,"Täytetyt",Lääkkeet[[#This Row],[Sitoutunut pääoma 
1.7.-31.12.2025 (EUR)]]&gt;0,"Täytetyt"),"")</f>
        <v/>
      </c>
      <c r="X1210" s="49"/>
      <c r="Y1210" s="5">
        <f>Hakulomake!$B$29</f>
        <v>0</v>
      </c>
    </row>
    <row r="1211" spans="1:25" x14ac:dyDescent="0.25">
      <c r="A1211" s="6" t="s">
        <v>59</v>
      </c>
      <c r="B1211" s="5">
        <f>Hakulomake!$B$17</f>
        <v>0</v>
      </c>
      <c r="C1211" s="61">
        <v>10</v>
      </c>
      <c r="D1211" s="5" t="s">
        <v>2028</v>
      </c>
      <c r="E1211" s="60" t="s">
        <v>2105</v>
      </c>
      <c r="F1211" s="5" t="s">
        <v>2030</v>
      </c>
      <c r="G1211" s="5" t="s">
        <v>2073</v>
      </c>
      <c r="H1211" s="5" t="s">
        <v>793</v>
      </c>
      <c r="I1211" s="5" t="s">
        <v>133</v>
      </c>
      <c r="J1211" s="61">
        <v>100</v>
      </c>
      <c r="N1211" s="13"/>
      <c r="O1211" s="39">
        <f>MIN(Lääkkeet[[#This Row],[Velvoite 1.1.2025 (pakkauksia)]],Lääkkeet[[#This Row],[Suurimman alitusluvan mukainen velvoite 
1.1.-30.6.2025 (pakkauksia)]],Lääkkeet[[#This Row],[Alin saldo 
1.1.-30.6.2025 (pakkauksia)]])*Lääkkeet[[#This Row],[Kirjanpitoarvo / pakkaus 1.1.2025
(EUR  ALV 0 %)]]</f>
        <v>0</v>
      </c>
      <c r="P1211" s="15"/>
      <c r="Q1211" s="12"/>
      <c r="R1211" s="12"/>
      <c r="S1211" s="12"/>
      <c r="T1211" s="13"/>
      <c r="U1211" s="39">
        <f>MIN(Lääkkeet[[#This Row],[Velvoite 1.7.2025 (pakkauksia)]],Lääkkeet[[#This Row],[Suurimman alitusluvan mukainen velvoite
1.7.-31.12.2025 (pakkauksia)]],Lääkkeet[[#This Row],[Alin saldo 
1.7.-31.12.2025 (pakkauksia)]])*Lääkkeet[[#This Row],[Kirjanpitoarvo / pakkaus 1.7.2025
(EUR  ALV 0 %)]]</f>
        <v>0</v>
      </c>
      <c r="W1211" s="49" t="str" cm="1">
        <f t="array" ref="W1211">IFERROR(_xlfn.IFS(Lääkkeet[[#This Row],[Sitoutunut pääoma 
1.1.-30.6.2025 (EUR)]]&gt;0,"Täytetyt",Lääkkeet[[#This Row],[Sitoutunut pääoma 
1.7.-31.12.2025 (EUR)]]&gt;0,"Täytetyt"),"")</f>
        <v/>
      </c>
      <c r="X1211" s="49"/>
      <c r="Y1211" s="5">
        <f>Hakulomake!$B$29</f>
        <v>0</v>
      </c>
    </row>
    <row r="1212" spans="1:25" x14ac:dyDescent="0.25">
      <c r="A1212" s="6" t="s">
        <v>59</v>
      </c>
      <c r="B1212" s="5">
        <f>Hakulomake!$B$17</f>
        <v>0</v>
      </c>
      <c r="C1212" s="61">
        <v>10</v>
      </c>
      <c r="D1212" s="5" t="s">
        <v>1959</v>
      </c>
      <c r="E1212" s="60" t="s">
        <v>2106</v>
      </c>
      <c r="F1212" s="5" t="s">
        <v>1961</v>
      </c>
      <c r="G1212" s="5" t="s">
        <v>2060</v>
      </c>
      <c r="H1212" s="5" t="s">
        <v>793</v>
      </c>
      <c r="I1212" s="5" t="s">
        <v>65</v>
      </c>
      <c r="J1212" s="61">
        <v>100</v>
      </c>
      <c r="N1212" s="13"/>
      <c r="O1212" s="39">
        <f>MIN(Lääkkeet[[#This Row],[Velvoite 1.1.2025 (pakkauksia)]],Lääkkeet[[#This Row],[Suurimman alitusluvan mukainen velvoite 
1.1.-30.6.2025 (pakkauksia)]],Lääkkeet[[#This Row],[Alin saldo 
1.1.-30.6.2025 (pakkauksia)]])*Lääkkeet[[#This Row],[Kirjanpitoarvo / pakkaus 1.1.2025
(EUR  ALV 0 %)]]</f>
        <v>0</v>
      </c>
      <c r="P1212" s="15"/>
      <c r="Q1212" s="12"/>
      <c r="R1212" s="12"/>
      <c r="S1212" s="12"/>
      <c r="T1212" s="13"/>
      <c r="U1212" s="39">
        <f>MIN(Lääkkeet[[#This Row],[Velvoite 1.7.2025 (pakkauksia)]],Lääkkeet[[#This Row],[Suurimman alitusluvan mukainen velvoite
1.7.-31.12.2025 (pakkauksia)]],Lääkkeet[[#This Row],[Alin saldo 
1.7.-31.12.2025 (pakkauksia)]])*Lääkkeet[[#This Row],[Kirjanpitoarvo / pakkaus 1.7.2025
(EUR  ALV 0 %)]]</f>
        <v>0</v>
      </c>
      <c r="W1212" s="49" t="str" cm="1">
        <f t="array" ref="W1212">IFERROR(_xlfn.IFS(Lääkkeet[[#This Row],[Sitoutunut pääoma 
1.1.-30.6.2025 (EUR)]]&gt;0,"Täytetyt",Lääkkeet[[#This Row],[Sitoutunut pääoma 
1.7.-31.12.2025 (EUR)]]&gt;0,"Täytetyt"),"")</f>
        <v/>
      </c>
      <c r="X1212" s="49"/>
      <c r="Y1212" s="5">
        <f>Hakulomake!$B$29</f>
        <v>0</v>
      </c>
    </row>
    <row r="1213" spans="1:25" x14ac:dyDescent="0.25">
      <c r="A1213" s="6" t="s">
        <v>59</v>
      </c>
      <c r="B1213" s="5">
        <f>Hakulomake!$B$17</f>
        <v>0</v>
      </c>
      <c r="C1213" s="61">
        <v>10</v>
      </c>
      <c r="D1213" s="5" t="s">
        <v>1959</v>
      </c>
      <c r="E1213" s="60" t="s">
        <v>2107</v>
      </c>
      <c r="F1213" s="5" t="s">
        <v>1961</v>
      </c>
      <c r="G1213" s="5" t="s">
        <v>2006</v>
      </c>
      <c r="H1213" s="5" t="s">
        <v>796</v>
      </c>
      <c r="I1213" s="5" t="s">
        <v>1239</v>
      </c>
      <c r="J1213" s="61">
        <v>28</v>
      </c>
      <c r="N1213" s="13"/>
      <c r="O1213" s="39">
        <f>MIN(Lääkkeet[[#This Row],[Velvoite 1.1.2025 (pakkauksia)]],Lääkkeet[[#This Row],[Suurimman alitusluvan mukainen velvoite 
1.1.-30.6.2025 (pakkauksia)]],Lääkkeet[[#This Row],[Alin saldo 
1.1.-30.6.2025 (pakkauksia)]])*Lääkkeet[[#This Row],[Kirjanpitoarvo / pakkaus 1.1.2025
(EUR  ALV 0 %)]]</f>
        <v>0</v>
      </c>
      <c r="P1213" s="15"/>
      <c r="Q1213" s="12"/>
      <c r="R1213" s="12"/>
      <c r="S1213" s="12"/>
      <c r="T1213" s="13"/>
      <c r="U1213" s="39">
        <f>MIN(Lääkkeet[[#This Row],[Velvoite 1.7.2025 (pakkauksia)]],Lääkkeet[[#This Row],[Suurimman alitusluvan mukainen velvoite
1.7.-31.12.2025 (pakkauksia)]],Lääkkeet[[#This Row],[Alin saldo 
1.7.-31.12.2025 (pakkauksia)]])*Lääkkeet[[#This Row],[Kirjanpitoarvo / pakkaus 1.7.2025
(EUR  ALV 0 %)]]</f>
        <v>0</v>
      </c>
      <c r="W1213" s="49" t="str" cm="1">
        <f t="array" ref="W1213">IFERROR(_xlfn.IFS(Lääkkeet[[#This Row],[Sitoutunut pääoma 
1.1.-30.6.2025 (EUR)]]&gt;0,"Täytetyt",Lääkkeet[[#This Row],[Sitoutunut pääoma 
1.7.-31.12.2025 (EUR)]]&gt;0,"Täytetyt"),"")</f>
        <v/>
      </c>
      <c r="X1213" s="49"/>
      <c r="Y1213" s="5">
        <f>Hakulomake!$B$29</f>
        <v>0</v>
      </c>
    </row>
    <row r="1214" spans="1:25" x14ac:dyDescent="0.25">
      <c r="A1214" s="6" t="s">
        <v>59</v>
      </c>
      <c r="B1214" s="5">
        <f>Hakulomake!$B$17</f>
        <v>0</v>
      </c>
      <c r="C1214" s="61">
        <v>10</v>
      </c>
      <c r="D1214" s="5" t="s">
        <v>1959</v>
      </c>
      <c r="E1214" s="60" t="s">
        <v>2108</v>
      </c>
      <c r="F1214" s="5" t="s">
        <v>1961</v>
      </c>
      <c r="G1214" s="5" t="s">
        <v>2008</v>
      </c>
      <c r="H1214" s="5" t="s">
        <v>1800</v>
      </c>
      <c r="I1214" s="5" t="s">
        <v>65</v>
      </c>
      <c r="J1214" s="61">
        <v>28</v>
      </c>
      <c r="N1214" s="13"/>
      <c r="O1214" s="39">
        <f>MIN(Lääkkeet[[#This Row],[Velvoite 1.1.2025 (pakkauksia)]],Lääkkeet[[#This Row],[Suurimman alitusluvan mukainen velvoite 
1.1.-30.6.2025 (pakkauksia)]],Lääkkeet[[#This Row],[Alin saldo 
1.1.-30.6.2025 (pakkauksia)]])*Lääkkeet[[#This Row],[Kirjanpitoarvo / pakkaus 1.1.2025
(EUR  ALV 0 %)]]</f>
        <v>0</v>
      </c>
      <c r="P1214" s="15"/>
      <c r="Q1214" s="12"/>
      <c r="R1214" s="12"/>
      <c r="S1214" s="12"/>
      <c r="T1214" s="13"/>
      <c r="U1214" s="39">
        <f>MIN(Lääkkeet[[#This Row],[Velvoite 1.7.2025 (pakkauksia)]],Lääkkeet[[#This Row],[Suurimman alitusluvan mukainen velvoite
1.7.-31.12.2025 (pakkauksia)]],Lääkkeet[[#This Row],[Alin saldo 
1.7.-31.12.2025 (pakkauksia)]])*Lääkkeet[[#This Row],[Kirjanpitoarvo / pakkaus 1.7.2025
(EUR  ALV 0 %)]]</f>
        <v>0</v>
      </c>
      <c r="W1214" s="49" t="str" cm="1">
        <f t="array" ref="W1214">IFERROR(_xlfn.IFS(Lääkkeet[[#This Row],[Sitoutunut pääoma 
1.1.-30.6.2025 (EUR)]]&gt;0,"Täytetyt",Lääkkeet[[#This Row],[Sitoutunut pääoma 
1.7.-31.12.2025 (EUR)]]&gt;0,"Täytetyt"),"")</f>
        <v/>
      </c>
      <c r="X1214" s="49"/>
      <c r="Y1214" s="5">
        <f>Hakulomake!$B$29</f>
        <v>0</v>
      </c>
    </row>
    <row r="1215" spans="1:25" x14ac:dyDescent="0.25">
      <c r="A1215" s="6" t="s">
        <v>59</v>
      </c>
      <c r="B1215" s="5">
        <f>Hakulomake!$B$17</f>
        <v>0</v>
      </c>
      <c r="C1215" s="61">
        <v>10</v>
      </c>
      <c r="D1215" s="5" t="s">
        <v>1959</v>
      </c>
      <c r="E1215" s="60" t="s">
        <v>2109</v>
      </c>
      <c r="F1215" s="5" t="s">
        <v>1961</v>
      </c>
      <c r="G1215" s="5" t="s">
        <v>2017</v>
      </c>
      <c r="H1215" s="5" t="s">
        <v>798</v>
      </c>
      <c r="I1215" s="5" t="s">
        <v>133</v>
      </c>
      <c r="J1215" s="61">
        <v>98</v>
      </c>
      <c r="N1215" s="13"/>
      <c r="O1215" s="39">
        <f>MIN(Lääkkeet[[#This Row],[Velvoite 1.1.2025 (pakkauksia)]],Lääkkeet[[#This Row],[Suurimman alitusluvan mukainen velvoite 
1.1.-30.6.2025 (pakkauksia)]],Lääkkeet[[#This Row],[Alin saldo 
1.1.-30.6.2025 (pakkauksia)]])*Lääkkeet[[#This Row],[Kirjanpitoarvo / pakkaus 1.1.2025
(EUR  ALV 0 %)]]</f>
        <v>0</v>
      </c>
      <c r="P1215" s="15"/>
      <c r="Q1215" s="12"/>
      <c r="R1215" s="12"/>
      <c r="S1215" s="12"/>
      <c r="T1215" s="13"/>
      <c r="U1215" s="39">
        <f>MIN(Lääkkeet[[#This Row],[Velvoite 1.7.2025 (pakkauksia)]],Lääkkeet[[#This Row],[Suurimman alitusluvan mukainen velvoite
1.7.-31.12.2025 (pakkauksia)]],Lääkkeet[[#This Row],[Alin saldo 
1.7.-31.12.2025 (pakkauksia)]])*Lääkkeet[[#This Row],[Kirjanpitoarvo / pakkaus 1.7.2025
(EUR  ALV 0 %)]]</f>
        <v>0</v>
      </c>
      <c r="W1215" s="49" t="str" cm="1">
        <f t="array" ref="W1215">IFERROR(_xlfn.IFS(Lääkkeet[[#This Row],[Sitoutunut pääoma 
1.1.-30.6.2025 (EUR)]]&gt;0,"Täytetyt",Lääkkeet[[#This Row],[Sitoutunut pääoma 
1.7.-31.12.2025 (EUR)]]&gt;0,"Täytetyt"),"")</f>
        <v/>
      </c>
      <c r="X1215" s="49"/>
      <c r="Y1215" s="5">
        <f>Hakulomake!$B$29</f>
        <v>0</v>
      </c>
    </row>
    <row r="1216" spans="1:25" x14ac:dyDescent="0.25">
      <c r="A1216" s="6" t="s">
        <v>59</v>
      </c>
      <c r="B1216" s="5">
        <f>Hakulomake!$B$17</f>
        <v>0</v>
      </c>
      <c r="C1216" s="61">
        <v>10</v>
      </c>
      <c r="D1216" s="5" t="s">
        <v>1966</v>
      </c>
      <c r="E1216" s="60" t="s">
        <v>2110</v>
      </c>
      <c r="F1216" s="5" t="s">
        <v>1968</v>
      </c>
      <c r="G1216" s="5" t="s">
        <v>2019</v>
      </c>
      <c r="H1216" s="5" t="s">
        <v>836</v>
      </c>
      <c r="I1216" s="5" t="s">
        <v>65</v>
      </c>
      <c r="J1216" s="61">
        <v>100</v>
      </c>
      <c r="N1216" s="13"/>
      <c r="O1216" s="39">
        <f>MIN(Lääkkeet[[#This Row],[Velvoite 1.1.2025 (pakkauksia)]],Lääkkeet[[#This Row],[Suurimman alitusluvan mukainen velvoite 
1.1.-30.6.2025 (pakkauksia)]],Lääkkeet[[#This Row],[Alin saldo 
1.1.-30.6.2025 (pakkauksia)]])*Lääkkeet[[#This Row],[Kirjanpitoarvo / pakkaus 1.1.2025
(EUR  ALV 0 %)]]</f>
        <v>0</v>
      </c>
      <c r="P1216" s="15"/>
      <c r="Q1216" s="12"/>
      <c r="R1216" s="12"/>
      <c r="S1216" s="12"/>
      <c r="T1216" s="13"/>
      <c r="U1216" s="39">
        <f>MIN(Lääkkeet[[#This Row],[Velvoite 1.7.2025 (pakkauksia)]],Lääkkeet[[#This Row],[Suurimman alitusluvan mukainen velvoite
1.7.-31.12.2025 (pakkauksia)]],Lääkkeet[[#This Row],[Alin saldo 
1.7.-31.12.2025 (pakkauksia)]])*Lääkkeet[[#This Row],[Kirjanpitoarvo / pakkaus 1.7.2025
(EUR  ALV 0 %)]]</f>
        <v>0</v>
      </c>
      <c r="W1216" s="49" t="str" cm="1">
        <f t="array" ref="W1216">IFERROR(_xlfn.IFS(Lääkkeet[[#This Row],[Sitoutunut pääoma 
1.1.-30.6.2025 (EUR)]]&gt;0,"Täytetyt",Lääkkeet[[#This Row],[Sitoutunut pääoma 
1.7.-31.12.2025 (EUR)]]&gt;0,"Täytetyt"),"")</f>
        <v/>
      </c>
      <c r="X1216" s="49"/>
      <c r="Y1216" s="5">
        <f>Hakulomake!$B$29</f>
        <v>0</v>
      </c>
    </row>
    <row r="1217" spans="1:25" x14ac:dyDescent="0.25">
      <c r="A1217" s="6" t="s">
        <v>59</v>
      </c>
      <c r="B1217" s="5">
        <f>Hakulomake!$B$17</f>
        <v>0</v>
      </c>
      <c r="C1217" s="61">
        <v>10</v>
      </c>
      <c r="D1217" s="5" t="s">
        <v>1959</v>
      </c>
      <c r="E1217" s="60" t="s">
        <v>2111</v>
      </c>
      <c r="F1217" s="5" t="s">
        <v>1961</v>
      </c>
      <c r="G1217" s="5" t="s">
        <v>2006</v>
      </c>
      <c r="H1217" s="5" t="s">
        <v>1800</v>
      </c>
      <c r="I1217" s="5" t="s">
        <v>1239</v>
      </c>
      <c r="J1217" s="61">
        <v>28</v>
      </c>
      <c r="N1217" s="13"/>
      <c r="O1217" s="39">
        <f>MIN(Lääkkeet[[#This Row],[Velvoite 1.1.2025 (pakkauksia)]],Lääkkeet[[#This Row],[Suurimman alitusluvan mukainen velvoite 
1.1.-30.6.2025 (pakkauksia)]],Lääkkeet[[#This Row],[Alin saldo 
1.1.-30.6.2025 (pakkauksia)]])*Lääkkeet[[#This Row],[Kirjanpitoarvo / pakkaus 1.1.2025
(EUR  ALV 0 %)]]</f>
        <v>0</v>
      </c>
      <c r="P1217" s="15"/>
      <c r="Q1217" s="12"/>
      <c r="R1217" s="12"/>
      <c r="S1217" s="12"/>
      <c r="T1217" s="13"/>
      <c r="U1217" s="39">
        <f>MIN(Lääkkeet[[#This Row],[Velvoite 1.7.2025 (pakkauksia)]],Lääkkeet[[#This Row],[Suurimman alitusluvan mukainen velvoite
1.7.-31.12.2025 (pakkauksia)]],Lääkkeet[[#This Row],[Alin saldo 
1.7.-31.12.2025 (pakkauksia)]])*Lääkkeet[[#This Row],[Kirjanpitoarvo / pakkaus 1.7.2025
(EUR  ALV 0 %)]]</f>
        <v>0</v>
      </c>
      <c r="W1217" s="49" t="str" cm="1">
        <f t="array" ref="W1217">IFERROR(_xlfn.IFS(Lääkkeet[[#This Row],[Sitoutunut pääoma 
1.1.-30.6.2025 (EUR)]]&gt;0,"Täytetyt",Lääkkeet[[#This Row],[Sitoutunut pääoma 
1.7.-31.12.2025 (EUR)]]&gt;0,"Täytetyt"),"")</f>
        <v/>
      </c>
      <c r="X1217" s="49"/>
      <c r="Y1217" s="5">
        <f>Hakulomake!$B$29</f>
        <v>0</v>
      </c>
    </row>
    <row r="1218" spans="1:25" x14ac:dyDescent="0.25">
      <c r="A1218" s="6" t="s">
        <v>59</v>
      </c>
      <c r="B1218" s="5">
        <f>Hakulomake!$B$17</f>
        <v>0</v>
      </c>
      <c r="C1218" s="61">
        <v>10</v>
      </c>
      <c r="D1218" s="5" t="s">
        <v>1959</v>
      </c>
      <c r="E1218" s="60" t="s">
        <v>2112</v>
      </c>
      <c r="F1218" s="5" t="s">
        <v>1961</v>
      </c>
      <c r="G1218" s="5" t="s">
        <v>2008</v>
      </c>
      <c r="H1218" s="5" t="s">
        <v>2035</v>
      </c>
      <c r="I1218" s="5" t="s">
        <v>65</v>
      </c>
      <c r="J1218" s="61">
        <v>56</v>
      </c>
      <c r="N1218" s="13"/>
      <c r="O1218" s="39">
        <f>MIN(Lääkkeet[[#This Row],[Velvoite 1.1.2025 (pakkauksia)]],Lääkkeet[[#This Row],[Suurimman alitusluvan mukainen velvoite 
1.1.-30.6.2025 (pakkauksia)]],Lääkkeet[[#This Row],[Alin saldo 
1.1.-30.6.2025 (pakkauksia)]])*Lääkkeet[[#This Row],[Kirjanpitoarvo / pakkaus 1.1.2025
(EUR  ALV 0 %)]]</f>
        <v>0</v>
      </c>
      <c r="P1218" s="15"/>
      <c r="Q1218" s="12"/>
      <c r="R1218" s="12"/>
      <c r="S1218" s="12"/>
      <c r="T1218" s="13"/>
      <c r="U1218" s="39">
        <f>MIN(Lääkkeet[[#This Row],[Velvoite 1.7.2025 (pakkauksia)]],Lääkkeet[[#This Row],[Suurimman alitusluvan mukainen velvoite
1.7.-31.12.2025 (pakkauksia)]],Lääkkeet[[#This Row],[Alin saldo 
1.7.-31.12.2025 (pakkauksia)]])*Lääkkeet[[#This Row],[Kirjanpitoarvo / pakkaus 1.7.2025
(EUR  ALV 0 %)]]</f>
        <v>0</v>
      </c>
      <c r="W1218" s="49" t="str" cm="1">
        <f t="array" ref="W1218">IFERROR(_xlfn.IFS(Lääkkeet[[#This Row],[Sitoutunut pääoma 
1.1.-30.6.2025 (EUR)]]&gt;0,"Täytetyt",Lääkkeet[[#This Row],[Sitoutunut pääoma 
1.7.-31.12.2025 (EUR)]]&gt;0,"Täytetyt"),"")</f>
        <v/>
      </c>
      <c r="X1218" s="49"/>
      <c r="Y1218" s="5">
        <f>Hakulomake!$B$29</f>
        <v>0</v>
      </c>
    </row>
    <row r="1219" spans="1:25" x14ac:dyDescent="0.25">
      <c r="A1219" s="6" t="s">
        <v>59</v>
      </c>
      <c r="B1219" s="5">
        <f>Hakulomake!$B$17</f>
        <v>0</v>
      </c>
      <c r="C1219" s="61">
        <v>10</v>
      </c>
      <c r="D1219" s="5" t="s">
        <v>2028</v>
      </c>
      <c r="E1219" s="60" t="s">
        <v>2113</v>
      </c>
      <c r="F1219" s="5" t="s">
        <v>2030</v>
      </c>
      <c r="G1219" s="5" t="s">
        <v>2073</v>
      </c>
      <c r="H1219" s="5" t="s">
        <v>223</v>
      </c>
      <c r="I1219" s="5" t="s">
        <v>206</v>
      </c>
      <c r="J1219" s="61" t="s">
        <v>1268</v>
      </c>
      <c r="N1219" s="13"/>
      <c r="O1219" s="39">
        <f>MIN(Lääkkeet[[#This Row],[Velvoite 1.1.2025 (pakkauksia)]],Lääkkeet[[#This Row],[Suurimman alitusluvan mukainen velvoite 
1.1.-30.6.2025 (pakkauksia)]],Lääkkeet[[#This Row],[Alin saldo 
1.1.-30.6.2025 (pakkauksia)]])*Lääkkeet[[#This Row],[Kirjanpitoarvo / pakkaus 1.1.2025
(EUR  ALV 0 %)]]</f>
        <v>0</v>
      </c>
      <c r="P1219" s="15"/>
      <c r="Q1219" s="12"/>
      <c r="R1219" s="12"/>
      <c r="S1219" s="12"/>
      <c r="T1219" s="13"/>
      <c r="U1219" s="39">
        <f>MIN(Lääkkeet[[#This Row],[Velvoite 1.7.2025 (pakkauksia)]],Lääkkeet[[#This Row],[Suurimman alitusluvan mukainen velvoite
1.7.-31.12.2025 (pakkauksia)]],Lääkkeet[[#This Row],[Alin saldo 
1.7.-31.12.2025 (pakkauksia)]])*Lääkkeet[[#This Row],[Kirjanpitoarvo / pakkaus 1.7.2025
(EUR  ALV 0 %)]]</f>
        <v>0</v>
      </c>
      <c r="W1219" s="49" t="str" cm="1">
        <f t="array" ref="W1219">IFERROR(_xlfn.IFS(Lääkkeet[[#This Row],[Sitoutunut pääoma 
1.1.-30.6.2025 (EUR)]]&gt;0,"Täytetyt",Lääkkeet[[#This Row],[Sitoutunut pääoma 
1.7.-31.12.2025 (EUR)]]&gt;0,"Täytetyt"),"")</f>
        <v/>
      </c>
      <c r="X1219" s="49"/>
      <c r="Y1219" s="5">
        <f>Hakulomake!$B$29</f>
        <v>0</v>
      </c>
    </row>
    <row r="1220" spans="1:25" x14ac:dyDescent="0.25">
      <c r="A1220" s="6" t="s">
        <v>59</v>
      </c>
      <c r="B1220" s="5">
        <f>Hakulomake!$B$17</f>
        <v>0</v>
      </c>
      <c r="C1220" s="61">
        <v>10</v>
      </c>
      <c r="D1220" s="5" t="s">
        <v>1959</v>
      </c>
      <c r="E1220" s="60" t="s">
        <v>2114</v>
      </c>
      <c r="F1220" s="5" t="s">
        <v>1961</v>
      </c>
      <c r="G1220" s="5" t="s">
        <v>2758</v>
      </c>
      <c r="H1220" s="5" t="s">
        <v>836</v>
      </c>
      <c r="I1220" s="5" t="s">
        <v>65</v>
      </c>
      <c r="J1220" s="61">
        <v>28</v>
      </c>
      <c r="N1220" s="13"/>
      <c r="O1220" s="39">
        <f>MIN(Lääkkeet[[#This Row],[Velvoite 1.1.2025 (pakkauksia)]],Lääkkeet[[#This Row],[Suurimman alitusluvan mukainen velvoite 
1.1.-30.6.2025 (pakkauksia)]],Lääkkeet[[#This Row],[Alin saldo 
1.1.-30.6.2025 (pakkauksia)]])*Lääkkeet[[#This Row],[Kirjanpitoarvo / pakkaus 1.1.2025
(EUR  ALV 0 %)]]</f>
        <v>0</v>
      </c>
      <c r="P1220" s="15"/>
      <c r="Q1220" s="12"/>
      <c r="R1220" s="12"/>
      <c r="S1220" s="12"/>
      <c r="T1220" s="13"/>
      <c r="U1220" s="39">
        <f>MIN(Lääkkeet[[#This Row],[Velvoite 1.7.2025 (pakkauksia)]],Lääkkeet[[#This Row],[Suurimman alitusluvan mukainen velvoite
1.7.-31.12.2025 (pakkauksia)]],Lääkkeet[[#This Row],[Alin saldo 
1.7.-31.12.2025 (pakkauksia)]])*Lääkkeet[[#This Row],[Kirjanpitoarvo / pakkaus 1.7.2025
(EUR  ALV 0 %)]]</f>
        <v>0</v>
      </c>
      <c r="W1220" s="49" t="str" cm="1">
        <f t="array" ref="W1220">IFERROR(_xlfn.IFS(Lääkkeet[[#This Row],[Sitoutunut pääoma 
1.1.-30.6.2025 (EUR)]]&gt;0,"Täytetyt",Lääkkeet[[#This Row],[Sitoutunut pääoma 
1.7.-31.12.2025 (EUR)]]&gt;0,"Täytetyt"),"")</f>
        <v/>
      </c>
      <c r="X1220" s="49"/>
      <c r="Y1220" s="5">
        <f>Hakulomake!$B$29</f>
        <v>0</v>
      </c>
    </row>
    <row r="1221" spans="1:25" x14ac:dyDescent="0.25">
      <c r="A1221" s="6" t="s">
        <v>59</v>
      </c>
      <c r="B1221" s="5">
        <f>Hakulomake!$B$17</f>
        <v>0</v>
      </c>
      <c r="C1221" s="61">
        <v>10</v>
      </c>
      <c r="D1221" s="5" t="s">
        <v>2021</v>
      </c>
      <c r="E1221" s="60" t="s">
        <v>2115</v>
      </c>
      <c r="F1221" s="5" t="s">
        <v>2023</v>
      </c>
      <c r="G1221" s="5" t="s">
        <v>2024</v>
      </c>
      <c r="H1221" s="5" t="s">
        <v>178</v>
      </c>
      <c r="I1221" s="5" t="s">
        <v>65</v>
      </c>
      <c r="J1221" s="61">
        <v>100</v>
      </c>
      <c r="N1221" s="13"/>
      <c r="O1221" s="39">
        <f>MIN(Lääkkeet[[#This Row],[Velvoite 1.1.2025 (pakkauksia)]],Lääkkeet[[#This Row],[Suurimman alitusluvan mukainen velvoite 
1.1.-30.6.2025 (pakkauksia)]],Lääkkeet[[#This Row],[Alin saldo 
1.1.-30.6.2025 (pakkauksia)]])*Lääkkeet[[#This Row],[Kirjanpitoarvo / pakkaus 1.1.2025
(EUR  ALV 0 %)]]</f>
        <v>0</v>
      </c>
      <c r="P1221" s="15"/>
      <c r="Q1221" s="12"/>
      <c r="R1221" s="12"/>
      <c r="S1221" s="12"/>
      <c r="T1221" s="13"/>
      <c r="U1221" s="39">
        <f>MIN(Lääkkeet[[#This Row],[Velvoite 1.7.2025 (pakkauksia)]],Lääkkeet[[#This Row],[Suurimman alitusluvan mukainen velvoite
1.7.-31.12.2025 (pakkauksia)]],Lääkkeet[[#This Row],[Alin saldo 
1.7.-31.12.2025 (pakkauksia)]])*Lääkkeet[[#This Row],[Kirjanpitoarvo / pakkaus 1.7.2025
(EUR  ALV 0 %)]]</f>
        <v>0</v>
      </c>
      <c r="W1221" s="49" t="str" cm="1">
        <f t="array" ref="W1221">IFERROR(_xlfn.IFS(Lääkkeet[[#This Row],[Sitoutunut pääoma 
1.1.-30.6.2025 (EUR)]]&gt;0,"Täytetyt",Lääkkeet[[#This Row],[Sitoutunut pääoma 
1.7.-31.12.2025 (EUR)]]&gt;0,"Täytetyt"),"")</f>
        <v/>
      </c>
      <c r="X1221" s="49"/>
      <c r="Y1221" s="5">
        <f>Hakulomake!$B$29</f>
        <v>0</v>
      </c>
    </row>
    <row r="1222" spans="1:25" x14ac:dyDescent="0.25">
      <c r="A1222" s="6" t="s">
        <v>59</v>
      </c>
      <c r="B1222" s="5">
        <f>Hakulomake!$B$17</f>
        <v>0</v>
      </c>
      <c r="C1222" s="61">
        <v>10</v>
      </c>
      <c r="D1222" s="5" t="s">
        <v>2116</v>
      </c>
      <c r="E1222" s="60" t="s">
        <v>2117</v>
      </c>
      <c r="F1222" s="5" t="s">
        <v>2118</v>
      </c>
      <c r="G1222" s="5" t="s">
        <v>2119</v>
      </c>
      <c r="H1222" s="5" t="s">
        <v>836</v>
      </c>
      <c r="I1222" s="5" t="s">
        <v>133</v>
      </c>
      <c r="J1222" s="61">
        <v>10</v>
      </c>
      <c r="N1222" s="13"/>
      <c r="O1222" s="39">
        <f>MIN(Lääkkeet[[#This Row],[Velvoite 1.1.2025 (pakkauksia)]],Lääkkeet[[#This Row],[Suurimman alitusluvan mukainen velvoite 
1.1.-30.6.2025 (pakkauksia)]],Lääkkeet[[#This Row],[Alin saldo 
1.1.-30.6.2025 (pakkauksia)]])*Lääkkeet[[#This Row],[Kirjanpitoarvo / pakkaus 1.1.2025
(EUR  ALV 0 %)]]</f>
        <v>0</v>
      </c>
      <c r="P1222" s="15"/>
      <c r="Q1222" s="12"/>
      <c r="R1222" s="12"/>
      <c r="S1222" s="12"/>
      <c r="T1222" s="13"/>
      <c r="U1222" s="39">
        <f>MIN(Lääkkeet[[#This Row],[Velvoite 1.7.2025 (pakkauksia)]],Lääkkeet[[#This Row],[Suurimman alitusluvan mukainen velvoite
1.7.-31.12.2025 (pakkauksia)]],Lääkkeet[[#This Row],[Alin saldo 
1.7.-31.12.2025 (pakkauksia)]])*Lääkkeet[[#This Row],[Kirjanpitoarvo / pakkaus 1.7.2025
(EUR  ALV 0 %)]]</f>
        <v>0</v>
      </c>
      <c r="W1222" s="49" t="str" cm="1">
        <f t="array" ref="W1222">IFERROR(_xlfn.IFS(Lääkkeet[[#This Row],[Sitoutunut pääoma 
1.1.-30.6.2025 (EUR)]]&gt;0,"Täytetyt",Lääkkeet[[#This Row],[Sitoutunut pääoma 
1.7.-31.12.2025 (EUR)]]&gt;0,"Täytetyt"),"")</f>
        <v/>
      </c>
      <c r="X1222" s="49"/>
      <c r="Y1222" s="5">
        <f>Hakulomake!$B$29</f>
        <v>0</v>
      </c>
    </row>
    <row r="1223" spans="1:25" x14ac:dyDescent="0.25">
      <c r="A1223" s="6" t="s">
        <v>59</v>
      </c>
      <c r="B1223" s="5">
        <f>Hakulomake!$B$17</f>
        <v>0</v>
      </c>
      <c r="C1223" s="61">
        <v>10</v>
      </c>
      <c r="D1223" s="5" t="s">
        <v>2116</v>
      </c>
      <c r="E1223" s="60" t="s">
        <v>2120</v>
      </c>
      <c r="F1223" s="5" t="s">
        <v>2118</v>
      </c>
      <c r="G1223" s="5" t="s">
        <v>2119</v>
      </c>
      <c r="H1223" s="5" t="s">
        <v>836</v>
      </c>
      <c r="I1223" s="5" t="s">
        <v>133</v>
      </c>
      <c r="J1223" s="61">
        <v>30</v>
      </c>
      <c r="N1223" s="13"/>
      <c r="O1223" s="39">
        <f>MIN(Lääkkeet[[#This Row],[Velvoite 1.1.2025 (pakkauksia)]],Lääkkeet[[#This Row],[Suurimman alitusluvan mukainen velvoite 
1.1.-30.6.2025 (pakkauksia)]],Lääkkeet[[#This Row],[Alin saldo 
1.1.-30.6.2025 (pakkauksia)]])*Lääkkeet[[#This Row],[Kirjanpitoarvo / pakkaus 1.1.2025
(EUR  ALV 0 %)]]</f>
        <v>0</v>
      </c>
      <c r="P1223" s="15"/>
      <c r="Q1223" s="12"/>
      <c r="R1223" s="12"/>
      <c r="S1223" s="12"/>
      <c r="T1223" s="13"/>
      <c r="U1223" s="39">
        <f>MIN(Lääkkeet[[#This Row],[Velvoite 1.7.2025 (pakkauksia)]],Lääkkeet[[#This Row],[Suurimman alitusluvan mukainen velvoite
1.7.-31.12.2025 (pakkauksia)]],Lääkkeet[[#This Row],[Alin saldo 
1.7.-31.12.2025 (pakkauksia)]])*Lääkkeet[[#This Row],[Kirjanpitoarvo / pakkaus 1.7.2025
(EUR  ALV 0 %)]]</f>
        <v>0</v>
      </c>
      <c r="W1223" s="49" t="str" cm="1">
        <f t="array" ref="W1223">IFERROR(_xlfn.IFS(Lääkkeet[[#This Row],[Sitoutunut pääoma 
1.1.-30.6.2025 (EUR)]]&gt;0,"Täytetyt",Lääkkeet[[#This Row],[Sitoutunut pääoma 
1.7.-31.12.2025 (EUR)]]&gt;0,"Täytetyt"),"")</f>
        <v/>
      </c>
      <c r="X1223" s="49"/>
      <c r="Y1223" s="5">
        <f>Hakulomake!$B$29</f>
        <v>0</v>
      </c>
    </row>
    <row r="1224" spans="1:25" x14ac:dyDescent="0.25">
      <c r="A1224" s="6" t="s">
        <v>59</v>
      </c>
      <c r="B1224" s="5">
        <f>Hakulomake!$B$17</f>
        <v>0</v>
      </c>
      <c r="C1224" s="61">
        <v>10</v>
      </c>
      <c r="D1224" s="5" t="s">
        <v>2116</v>
      </c>
      <c r="E1224" s="60" t="s">
        <v>2121</v>
      </c>
      <c r="F1224" s="5" t="s">
        <v>2118</v>
      </c>
      <c r="G1224" s="5" t="s">
        <v>2119</v>
      </c>
      <c r="H1224" s="5" t="s">
        <v>836</v>
      </c>
      <c r="I1224" s="5" t="s">
        <v>133</v>
      </c>
      <c r="J1224" s="61">
        <v>100</v>
      </c>
      <c r="N1224" s="13"/>
      <c r="O1224" s="39">
        <f>MIN(Lääkkeet[[#This Row],[Velvoite 1.1.2025 (pakkauksia)]],Lääkkeet[[#This Row],[Suurimman alitusluvan mukainen velvoite 
1.1.-30.6.2025 (pakkauksia)]],Lääkkeet[[#This Row],[Alin saldo 
1.1.-30.6.2025 (pakkauksia)]])*Lääkkeet[[#This Row],[Kirjanpitoarvo / pakkaus 1.1.2025
(EUR  ALV 0 %)]]</f>
        <v>0</v>
      </c>
      <c r="P1224" s="15"/>
      <c r="Q1224" s="12"/>
      <c r="R1224" s="12"/>
      <c r="S1224" s="12"/>
      <c r="T1224" s="13"/>
      <c r="U1224" s="39">
        <f>MIN(Lääkkeet[[#This Row],[Velvoite 1.7.2025 (pakkauksia)]],Lääkkeet[[#This Row],[Suurimman alitusluvan mukainen velvoite
1.7.-31.12.2025 (pakkauksia)]],Lääkkeet[[#This Row],[Alin saldo 
1.7.-31.12.2025 (pakkauksia)]])*Lääkkeet[[#This Row],[Kirjanpitoarvo / pakkaus 1.7.2025
(EUR  ALV 0 %)]]</f>
        <v>0</v>
      </c>
      <c r="W1224" s="49" t="str" cm="1">
        <f t="array" ref="W1224">IFERROR(_xlfn.IFS(Lääkkeet[[#This Row],[Sitoutunut pääoma 
1.1.-30.6.2025 (EUR)]]&gt;0,"Täytetyt",Lääkkeet[[#This Row],[Sitoutunut pääoma 
1.7.-31.12.2025 (EUR)]]&gt;0,"Täytetyt"),"")</f>
        <v/>
      </c>
      <c r="X1224" s="49"/>
      <c r="Y1224" s="5">
        <f>Hakulomake!$B$29</f>
        <v>0</v>
      </c>
    </row>
    <row r="1225" spans="1:25" x14ac:dyDescent="0.25">
      <c r="A1225" s="6" t="s">
        <v>59</v>
      </c>
      <c r="B1225" s="5">
        <f>Hakulomake!$B$17</f>
        <v>0</v>
      </c>
      <c r="C1225" s="61">
        <v>10</v>
      </c>
      <c r="D1225" s="5" t="s">
        <v>1959</v>
      </c>
      <c r="E1225" s="60" t="s">
        <v>2122</v>
      </c>
      <c r="F1225" s="5" t="s">
        <v>1961</v>
      </c>
      <c r="G1225" s="5" t="s">
        <v>2008</v>
      </c>
      <c r="H1225" s="5" t="s">
        <v>793</v>
      </c>
      <c r="I1225" s="5" t="s">
        <v>65</v>
      </c>
      <c r="J1225" s="61">
        <v>56</v>
      </c>
      <c r="N1225" s="13"/>
      <c r="O1225" s="39">
        <f>MIN(Lääkkeet[[#This Row],[Velvoite 1.1.2025 (pakkauksia)]],Lääkkeet[[#This Row],[Suurimman alitusluvan mukainen velvoite 
1.1.-30.6.2025 (pakkauksia)]],Lääkkeet[[#This Row],[Alin saldo 
1.1.-30.6.2025 (pakkauksia)]])*Lääkkeet[[#This Row],[Kirjanpitoarvo / pakkaus 1.1.2025
(EUR  ALV 0 %)]]</f>
        <v>0</v>
      </c>
      <c r="P1225" s="15"/>
      <c r="Q1225" s="12"/>
      <c r="R1225" s="12"/>
      <c r="S1225" s="12"/>
      <c r="T1225" s="13"/>
      <c r="U1225" s="39">
        <f>MIN(Lääkkeet[[#This Row],[Velvoite 1.7.2025 (pakkauksia)]],Lääkkeet[[#This Row],[Suurimman alitusluvan mukainen velvoite
1.7.-31.12.2025 (pakkauksia)]],Lääkkeet[[#This Row],[Alin saldo 
1.7.-31.12.2025 (pakkauksia)]])*Lääkkeet[[#This Row],[Kirjanpitoarvo / pakkaus 1.7.2025
(EUR  ALV 0 %)]]</f>
        <v>0</v>
      </c>
      <c r="W1225" s="49" t="str" cm="1">
        <f t="array" ref="W1225">IFERROR(_xlfn.IFS(Lääkkeet[[#This Row],[Sitoutunut pääoma 
1.1.-30.6.2025 (EUR)]]&gt;0,"Täytetyt",Lääkkeet[[#This Row],[Sitoutunut pääoma 
1.7.-31.12.2025 (EUR)]]&gt;0,"Täytetyt"),"")</f>
        <v/>
      </c>
      <c r="X1225" s="49"/>
      <c r="Y1225" s="5">
        <f>Hakulomake!$B$29</f>
        <v>0</v>
      </c>
    </row>
    <row r="1226" spans="1:25" x14ac:dyDescent="0.25">
      <c r="A1226" s="6" t="s">
        <v>59</v>
      </c>
      <c r="B1226" s="5">
        <f>Hakulomake!$B$17</f>
        <v>0</v>
      </c>
      <c r="C1226" s="61">
        <v>10</v>
      </c>
      <c r="D1226" s="5" t="s">
        <v>2021</v>
      </c>
      <c r="E1226" s="60" t="s">
        <v>2123</v>
      </c>
      <c r="F1226" s="5" t="s">
        <v>2023</v>
      </c>
      <c r="G1226" s="5" t="s">
        <v>2053</v>
      </c>
      <c r="H1226" s="5" t="s">
        <v>950</v>
      </c>
      <c r="I1226" s="5" t="s">
        <v>65</v>
      </c>
      <c r="J1226" s="61">
        <v>100</v>
      </c>
      <c r="N1226" s="13"/>
      <c r="O1226" s="39">
        <f>MIN(Lääkkeet[[#This Row],[Velvoite 1.1.2025 (pakkauksia)]],Lääkkeet[[#This Row],[Suurimman alitusluvan mukainen velvoite 
1.1.-30.6.2025 (pakkauksia)]],Lääkkeet[[#This Row],[Alin saldo 
1.1.-30.6.2025 (pakkauksia)]])*Lääkkeet[[#This Row],[Kirjanpitoarvo / pakkaus 1.1.2025
(EUR  ALV 0 %)]]</f>
        <v>0</v>
      </c>
      <c r="P1226" s="15"/>
      <c r="Q1226" s="12"/>
      <c r="R1226" s="12"/>
      <c r="S1226" s="12"/>
      <c r="T1226" s="13"/>
      <c r="U1226" s="39">
        <f>MIN(Lääkkeet[[#This Row],[Velvoite 1.7.2025 (pakkauksia)]],Lääkkeet[[#This Row],[Suurimman alitusluvan mukainen velvoite
1.7.-31.12.2025 (pakkauksia)]],Lääkkeet[[#This Row],[Alin saldo 
1.7.-31.12.2025 (pakkauksia)]])*Lääkkeet[[#This Row],[Kirjanpitoarvo / pakkaus 1.7.2025
(EUR  ALV 0 %)]]</f>
        <v>0</v>
      </c>
      <c r="W1226" s="49" t="str" cm="1">
        <f t="array" ref="W1226">IFERROR(_xlfn.IFS(Lääkkeet[[#This Row],[Sitoutunut pääoma 
1.1.-30.6.2025 (EUR)]]&gt;0,"Täytetyt",Lääkkeet[[#This Row],[Sitoutunut pääoma 
1.7.-31.12.2025 (EUR)]]&gt;0,"Täytetyt"),"")</f>
        <v/>
      </c>
      <c r="X1226" s="49"/>
      <c r="Y1226" s="5">
        <f>Hakulomake!$B$29</f>
        <v>0</v>
      </c>
    </row>
    <row r="1227" spans="1:25" x14ac:dyDescent="0.25">
      <c r="A1227" s="6" t="s">
        <v>59</v>
      </c>
      <c r="B1227" s="5">
        <f>Hakulomake!$B$17</f>
        <v>0</v>
      </c>
      <c r="C1227" s="61">
        <v>10</v>
      </c>
      <c r="D1227" s="5" t="s">
        <v>1959</v>
      </c>
      <c r="E1227" s="60" t="s">
        <v>2124</v>
      </c>
      <c r="F1227" s="5" t="s">
        <v>1961</v>
      </c>
      <c r="G1227" s="5" t="s">
        <v>2006</v>
      </c>
      <c r="H1227" s="5" t="s">
        <v>793</v>
      </c>
      <c r="I1227" s="5" t="s">
        <v>133</v>
      </c>
      <c r="J1227" s="61">
        <v>98</v>
      </c>
      <c r="N1227" s="13"/>
      <c r="O1227" s="39">
        <f>MIN(Lääkkeet[[#This Row],[Velvoite 1.1.2025 (pakkauksia)]],Lääkkeet[[#This Row],[Suurimman alitusluvan mukainen velvoite 
1.1.-30.6.2025 (pakkauksia)]],Lääkkeet[[#This Row],[Alin saldo 
1.1.-30.6.2025 (pakkauksia)]])*Lääkkeet[[#This Row],[Kirjanpitoarvo / pakkaus 1.1.2025
(EUR  ALV 0 %)]]</f>
        <v>0</v>
      </c>
      <c r="P1227" s="15"/>
      <c r="Q1227" s="12"/>
      <c r="R1227" s="12"/>
      <c r="S1227" s="12"/>
      <c r="T1227" s="13"/>
      <c r="U1227" s="39">
        <f>MIN(Lääkkeet[[#This Row],[Velvoite 1.7.2025 (pakkauksia)]],Lääkkeet[[#This Row],[Suurimman alitusluvan mukainen velvoite
1.7.-31.12.2025 (pakkauksia)]],Lääkkeet[[#This Row],[Alin saldo 
1.7.-31.12.2025 (pakkauksia)]])*Lääkkeet[[#This Row],[Kirjanpitoarvo / pakkaus 1.7.2025
(EUR  ALV 0 %)]]</f>
        <v>0</v>
      </c>
      <c r="W1227" s="49" t="str" cm="1">
        <f t="array" ref="W1227">IFERROR(_xlfn.IFS(Lääkkeet[[#This Row],[Sitoutunut pääoma 
1.1.-30.6.2025 (EUR)]]&gt;0,"Täytetyt",Lääkkeet[[#This Row],[Sitoutunut pääoma 
1.7.-31.12.2025 (EUR)]]&gt;0,"Täytetyt"),"")</f>
        <v/>
      </c>
      <c r="X1227" s="49"/>
      <c r="Y1227" s="5">
        <f>Hakulomake!$B$29</f>
        <v>0</v>
      </c>
    </row>
    <row r="1228" spans="1:25" x14ac:dyDescent="0.25">
      <c r="A1228" s="6" t="s">
        <v>59</v>
      </c>
      <c r="B1228" s="5">
        <f>Hakulomake!$B$17</f>
        <v>0</v>
      </c>
      <c r="C1228" s="61">
        <v>10</v>
      </c>
      <c r="D1228" s="5" t="s">
        <v>1994</v>
      </c>
      <c r="E1228" s="60" t="s">
        <v>2125</v>
      </c>
      <c r="F1228" s="5" t="s">
        <v>1996</v>
      </c>
      <c r="G1228" s="5" t="s">
        <v>1997</v>
      </c>
      <c r="H1228" s="5" t="s">
        <v>170</v>
      </c>
      <c r="I1228" s="5" t="s">
        <v>133</v>
      </c>
      <c r="J1228" s="61">
        <v>30</v>
      </c>
      <c r="N1228" s="13"/>
      <c r="O1228" s="39">
        <f>MIN(Lääkkeet[[#This Row],[Velvoite 1.1.2025 (pakkauksia)]],Lääkkeet[[#This Row],[Suurimman alitusluvan mukainen velvoite 
1.1.-30.6.2025 (pakkauksia)]],Lääkkeet[[#This Row],[Alin saldo 
1.1.-30.6.2025 (pakkauksia)]])*Lääkkeet[[#This Row],[Kirjanpitoarvo / pakkaus 1.1.2025
(EUR  ALV 0 %)]]</f>
        <v>0</v>
      </c>
      <c r="P1228" s="15"/>
      <c r="Q1228" s="12"/>
      <c r="R1228" s="12"/>
      <c r="S1228" s="12"/>
      <c r="T1228" s="13"/>
      <c r="U1228" s="39">
        <f>MIN(Lääkkeet[[#This Row],[Velvoite 1.7.2025 (pakkauksia)]],Lääkkeet[[#This Row],[Suurimman alitusluvan mukainen velvoite
1.7.-31.12.2025 (pakkauksia)]],Lääkkeet[[#This Row],[Alin saldo 
1.7.-31.12.2025 (pakkauksia)]])*Lääkkeet[[#This Row],[Kirjanpitoarvo / pakkaus 1.7.2025
(EUR  ALV 0 %)]]</f>
        <v>0</v>
      </c>
      <c r="W1228" s="49" t="str" cm="1">
        <f t="array" ref="W1228">IFERROR(_xlfn.IFS(Lääkkeet[[#This Row],[Sitoutunut pääoma 
1.1.-30.6.2025 (EUR)]]&gt;0,"Täytetyt",Lääkkeet[[#This Row],[Sitoutunut pääoma 
1.7.-31.12.2025 (EUR)]]&gt;0,"Täytetyt"),"")</f>
        <v/>
      </c>
      <c r="X1228" s="49"/>
      <c r="Y1228" s="5">
        <f>Hakulomake!$B$29</f>
        <v>0</v>
      </c>
    </row>
    <row r="1229" spans="1:25" x14ac:dyDescent="0.25">
      <c r="A1229" s="6" t="s">
        <v>59</v>
      </c>
      <c r="B1229" s="5">
        <f>Hakulomake!$B$17</f>
        <v>0</v>
      </c>
      <c r="C1229" s="61">
        <v>10</v>
      </c>
      <c r="D1229" s="5" t="s">
        <v>2028</v>
      </c>
      <c r="E1229" s="60" t="s">
        <v>2126</v>
      </c>
      <c r="F1229" s="5" t="s">
        <v>2030</v>
      </c>
      <c r="G1229" s="5" t="s">
        <v>2031</v>
      </c>
      <c r="H1229" s="5" t="s">
        <v>108</v>
      </c>
      <c r="I1229" s="5" t="s">
        <v>206</v>
      </c>
      <c r="J1229" s="61" t="s">
        <v>1268</v>
      </c>
      <c r="N1229" s="13"/>
      <c r="O1229" s="39">
        <f>MIN(Lääkkeet[[#This Row],[Velvoite 1.1.2025 (pakkauksia)]],Lääkkeet[[#This Row],[Suurimman alitusluvan mukainen velvoite 
1.1.-30.6.2025 (pakkauksia)]],Lääkkeet[[#This Row],[Alin saldo 
1.1.-30.6.2025 (pakkauksia)]])*Lääkkeet[[#This Row],[Kirjanpitoarvo / pakkaus 1.1.2025
(EUR  ALV 0 %)]]</f>
        <v>0</v>
      </c>
      <c r="P1229" s="15"/>
      <c r="Q1229" s="12"/>
      <c r="R1229" s="12"/>
      <c r="S1229" s="12"/>
      <c r="T1229" s="13"/>
      <c r="U1229" s="39">
        <f>MIN(Lääkkeet[[#This Row],[Velvoite 1.7.2025 (pakkauksia)]],Lääkkeet[[#This Row],[Suurimman alitusluvan mukainen velvoite
1.7.-31.12.2025 (pakkauksia)]],Lääkkeet[[#This Row],[Alin saldo 
1.7.-31.12.2025 (pakkauksia)]])*Lääkkeet[[#This Row],[Kirjanpitoarvo / pakkaus 1.7.2025
(EUR  ALV 0 %)]]</f>
        <v>0</v>
      </c>
      <c r="W1229" s="49" t="str" cm="1">
        <f t="array" ref="W1229">IFERROR(_xlfn.IFS(Lääkkeet[[#This Row],[Sitoutunut pääoma 
1.1.-30.6.2025 (EUR)]]&gt;0,"Täytetyt",Lääkkeet[[#This Row],[Sitoutunut pääoma 
1.7.-31.12.2025 (EUR)]]&gt;0,"Täytetyt"),"")</f>
        <v/>
      </c>
      <c r="X1229" s="49"/>
      <c r="Y1229" s="5">
        <f>Hakulomake!$B$29</f>
        <v>0</v>
      </c>
    </row>
    <row r="1230" spans="1:25" x14ac:dyDescent="0.25">
      <c r="A1230" s="6" t="s">
        <v>59</v>
      </c>
      <c r="B1230" s="5">
        <f>Hakulomake!$B$17</f>
        <v>0</v>
      </c>
      <c r="C1230" s="61">
        <v>10</v>
      </c>
      <c r="D1230" s="5" t="s">
        <v>1959</v>
      </c>
      <c r="E1230" s="60" t="s">
        <v>2127</v>
      </c>
      <c r="F1230" s="5" t="s">
        <v>1961</v>
      </c>
      <c r="G1230" s="5" t="s">
        <v>2758</v>
      </c>
      <c r="H1230" s="5" t="s">
        <v>793</v>
      </c>
      <c r="I1230" s="5" t="s">
        <v>65</v>
      </c>
      <c r="J1230" s="61">
        <v>100</v>
      </c>
      <c r="N1230" s="13"/>
      <c r="O1230" s="39">
        <f>MIN(Lääkkeet[[#This Row],[Velvoite 1.1.2025 (pakkauksia)]],Lääkkeet[[#This Row],[Suurimman alitusluvan mukainen velvoite 
1.1.-30.6.2025 (pakkauksia)]],Lääkkeet[[#This Row],[Alin saldo 
1.1.-30.6.2025 (pakkauksia)]])*Lääkkeet[[#This Row],[Kirjanpitoarvo / pakkaus 1.1.2025
(EUR  ALV 0 %)]]</f>
        <v>0</v>
      </c>
      <c r="P1230" s="15"/>
      <c r="Q1230" s="12"/>
      <c r="R1230" s="12"/>
      <c r="S1230" s="12"/>
      <c r="T1230" s="13"/>
      <c r="U1230" s="39">
        <f>MIN(Lääkkeet[[#This Row],[Velvoite 1.7.2025 (pakkauksia)]],Lääkkeet[[#This Row],[Suurimman alitusluvan mukainen velvoite
1.7.-31.12.2025 (pakkauksia)]],Lääkkeet[[#This Row],[Alin saldo 
1.7.-31.12.2025 (pakkauksia)]])*Lääkkeet[[#This Row],[Kirjanpitoarvo / pakkaus 1.7.2025
(EUR  ALV 0 %)]]</f>
        <v>0</v>
      </c>
      <c r="W1230" s="49" t="str" cm="1">
        <f t="array" ref="W1230">IFERROR(_xlfn.IFS(Lääkkeet[[#This Row],[Sitoutunut pääoma 
1.1.-30.6.2025 (EUR)]]&gt;0,"Täytetyt",Lääkkeet[[#This Row],[Sitoutunut pääoma 
1.7.-31.12.2025 (EUR)]]&gt;0,"Täytetyt"),"")</f>
        <v/>
      </c>
      <c r="X1230" s="49"/>
      <c r="Y1230" s="5">
        <f>Hakulomake!$B$29</f>
        <v>0</v>
      </c>
    </row>
    <row r="1231" spans="1:25" x14ac:dyDescent="0.25">
      <c r="A1231" s="6" t="s">
        <v>59</v>
      </c>
      <c r="B1231" s="5">
        <f>Hakulomake!$B$17</f>
        <v>0</v>
      </c>
      <c r="C1231" s="61">
        <v>10</v>
      </c>
      <c r="D1231" s="5" t="s">
        <v>1994</v>
      </c>
      <c r="E1231" s="60" t="s">
        <v>2128</v>
      </c>
      <c r="F1231" s="5" t="s">
        <v>1996</v>
      </c>
      <c r="G1231" s="5" t="s">
        <v>2010</v>
      </c>
      <c r="H1231" s="5" t="s">
        <v>170</v>
      </c>
      <c r="I1231" s="5" t="s">
        <v>133</v>
      </c>
      <c r="J1231" s="61">
        <v>50</v>
      </c>
      <c r="N1231" s="13"/>
      <c r="O1231" s="39">
        <f>MIN(Lääkkeet[[#This Row],[Velvoite 1.1.2025 (pakkauksia)]],Lääkkeet[[#This Row],[Suurimman alitusluvan mukainen velvoite 
1.1.-30.6.2025 (pakkauksia)]],Lääkkeet[[#This Row],[Alin saldo 
1.1.-30.6.2025 (pakkauksia)]])*Lääkkeet[[#This Row],[Kirjanpitoarvo / pakkaus 1.1.2025
(EUR  ALV 0 %)]]</f>
        <v>0</v>
      </c>
      <c r="P1231" s="15"/>
      <c r="Q1231" s="12"/>
      <c r="R1231" s="12"/>
      <c r="S1231" s="12"/>
      <c r="T1231" s="13"/>
      <c r="U1231" s="39">
        <f>MIN(Lääkkeet[[#This Row],[Velvoite 1.7.2025 (pakkauksia)]],Lääkkeet[[#This Row],[Suurimman alitusluvan mukainen velvoite
1.7.-31.12.2025 (pakkauksia)]],Lääkkeet[[#This Row],[Alin saldo 
1.7.-31.12.2025 (pakkauksia)]])*Lääkkeet[[#This Row],[Kirjanpitoarvo / pakkaus 1.7.2025
(EUR  ALV 0 %)]]</f>
        <v>0</v>
      </c>
      <c r="W1231" s="49" t="str" cm="1">
        <f t="array" ref="W1231">IFERROR(_xlfn.IFS(Lääkkeet[[#This Row],[Sitoutunut pääoma 
1.1.-30.6.2025 (EUR)]]&gt;0,"Täytetyt",Lääkkeet[[#This Row],[Sitoutunut pääoma 
1.7.-31.12.2025 (EUR)]]&gt;0,"Täytetyt"),"")</f>
        <v/>
      </c>
      <c r="X1231" s="49"/>
      <c r="Y1231" s="5">
        <f>Hakulomake!$B$29</f>
        <v>0</v>
      </c>
    </row>
    <row r="1232" spans="1:25" x14ac:dyDescent="0.25">
      <c r="A1232" s="6" t="s">
        <v>59</v>
      </c>
      <c r="B1232" s="5">
        <f>Hakulomake!$B$17</f>
        <v>0</v>
      </c>
      <c r="C1232" s="61">
        <v>10</v>
      </c>
      <c r="D1232" s="5" t="s">
        <v>1959</v>
      </c>
      <c r="E1232" s="60" t="s">
        <v>2759</v>
      </c>
      <c r="F1232" s="5" t="s">
        <v>1961</v>
      </c>
      <c r="G1232" s="5" t="s">
        <v>2060</v>
      </c>
      <c r="H1232" s="5" t="s">
        <v>2035</v>
      </c>
      <c r="I1232" s="5" t="s">
        <v>65</v>
      </c>
      <c r="J1232" s="61">
        <v>56</v>
      </c>
      <c r="N1232" s="13"/>
      <c r="O1232" s="39">
        <f>MIN(Lääkkeet[[#This Row],[Velvoite 1.1.2025 (pakkauksia)]],Lääkkeet[[#This Row],[Suurimman alitusluvan mukainen velvoite 
1.1.-30.6.2025 (pakkauksia)]],Lääkkeet[[#This Row],[Alin saldo 
1.1.-30.6.2025 (pakkauksia)]])*Lääkkeet[[#This Row],[Kirjanpitoarvo / pakkaus 1.1.2025
(EUR  ALV 0 %)]]</f>
        <v>0</v>
      </c>
      <c r="P1232" s="15"/>
      <c r="Q1232" s="12"/>
      <c r="R1232" s="12"/>
      <c r="S1232" s="12"/>
      <c r="T1232" s="13"/>
      <c r="U1232" s="39">
        <f>MIN(Lääkkeet[[#This Row],[Velvoite 1.7.2025 (pakkauksia)]],Lääkkeet[[#This Row],[Suurimman alitusluvan mukainen velvoite
1.7.-31.12.2025 (pakkauksia)]],Lääkkeet[[#This Row],[Alin saldo 
1.7.-31.12.2025 (pakkauksia)]])*Lääkkeet[[#This Row],[Kirjanpitoarvo / pakkaus 1.7.2025
(EUR  ALV 0 %)]]</f>
        <v>0</v>
      </c>
      <c r="W1232" s="49" t="str" cm="1">
        <f t="array" ref="W1232">IFERROR(_xlfn.IFS(Lääkkeet[[#This Row],[Sitoutunut pääoma 
1.1.-30.6.2025 (EUR)]]&gt;0,"Täytetyt",Lääkkeet[[#This Row],[Sitoutunut pääoma 
1.7.-31.12.2025 (EUR)]]&gt;0,"Täytetyt"),"")</f>
        <v/>
      </c>
      <c r="X1232" s="49"/>
      <c r="Y1232" s="5">
        <f>Hakulomake!$B$29</f>
        <v>0</v>
      </c>
    </row>
    <row r="1233" spans="1:25" x14ac:dyDescent="0.25">
      <c r="A1233" s="6" t="s">
        <v>59</v>
      </c>
      <c r="B1233" s="5">
        <f>Hakulomake!$B$17</f>
        <v>0</v>
      </c>
      <c r="C1233" s="61">
        <v>10</v>
      </c>
      <c r="D1233" s="5" t="s">
        <v>1959</v>
      </c>
      <c r="E1233" s="60" t="s">
        <v>2129</v>
      </c>
      <c r="F1233" s="5" t="s">
        <v>1961</v>
      </c>
      <c r="G1233" s="5" t="s">
        <v>2017</v>
      </c>
      <c r="H1233" s="5" t="s">
        <v>1800</v>
      </c>
      <c r="I1233" s="5" t="s">
        <v>133</v>
      </c>
      <c r="J1233" s="61">
        <v>28</v>
      </c>
      <c r="N1233" s="13"/>
      <c r="O1233" s="39">
        <f>MIN(Lääkkeet[[#This Row],[Velvoite 1.1.2025 (pakkauksia)]],Lääkkeet[[#This Row],[Suurimman alitusluvan mukainen velvoite 
1.1.-30.6.2025 (pakkauksia)]],Lääkkeet[[#This Row],[Alin saldo 
1.1.-30.6.2025 (pakkauksia)]])*Lääkkeet[[#This Row],[Kirjanpitoarvo / pakkaus 1.1.2025
(EUR  ALV 0 %)]]</f>
        <v>0</v>
      </c>
      <c r="P1233" s="15"/>
      <c r="Q1233" s="12"/>
      <c r="R1233" s="12"/>
      <c r="S1233" s="12"/>
      <c r="T1233" s="13"/>
      <c r="U1233" s="39">
        <f>MIN(Lääkkeet[[#This Row],[Velvoite 1.7.2025 (pakkauksia)]],Lääkkeet[[#This Row],[Suurimman alitusluvan mukainen velvoite
1.7.-31.12.2025 (pakkauksia)]],Lääkkeet[[#This Row],[Alin saldo 
1.7.-31.12.2025 (pakkauksia)]])*Lääkkeet[[#This Row],[Kirjanpitoarvo / pakkaus 1.7.2025
(EUR  ALV 0 %)]]</f>
        <v>0</v>
      </c>
      <c r="W1233" s="49" t="str" cm="1">
        <f t="array" ref="W1233">IFERROR(_xlfn.IFS(Lääkkeet[[#This Row],[Sitoutunut pääoma 
1.1.-30.6.2025 (EUR)]]&gt;0,"Täytetyt",Lääkkeet[[#This Row],[Sitoutunut pääoma 
1.7.-31.12.2025 (EUR)]]&gt;0,"Täytetyt"),"")</f>
        <v/>
      </c>
      <c r="X1233" s="49"/>
      <c r="Y1233" s="5">
        <f>Hakulomake!$B$29</f>
        <v>0</v>
      </c>
    </row>
    <row r="1234" spans="1:25" x14ac:dyDescent="0.25">
      <c r="A1234" s="6" t="s">
        <v>59</v>
      </c>
      <c r="B1234" s="5">
        <f>Hakulomake!$B$17</f>
        <v>0</v>
      </c>
      <c r="C1234" s="61">
        <v>10</v>
      </c>
      <c r="D1234" s="5" t="s">
        <v>1959</v>
      </c>
      <c r="E1234" s="60" t="s">
        <v>2130</v>
      </c>
      <c r="F1234" s="5" t="s">
        <v>1961</v>
      </c>
      <c r="G1234" s="5" t="s">
        <v>2017</v>
      </c>
      <c r="H1234" s="5" t="s">
        <v>798</v>
      </c>
      <c r="I1234" s="5" t="s">
        <v>133</v>
      </c>
      <c r="J1234" s="61">
        <v>28</v>
      </c>
      <c r="N1234" s="13"/>
      <c r="O1234" s="39">
        <f>MIN(Lääkkeet[[#This Row],[Velvoite 1.1.2025 (pakkauksia)]],Lääkkeet[[#This Row],[Suurimman alitusluvan mukainen velvoite 
1.1.-30.6.2025 (pakkauksia)]],Lääkkeet[[#This Row],[Alin saldo 
1.1.-30.6.2025 (pakkauksia)]])*Lääkkeet[[#This Row],[Kirjanpitoarvo / pakkaus 1.1.2025
(EUR  ALV 0 %)]]</f>
        <v>0</v>
      </c>
      <c r="P1234" s="15"/>
      <c r="Q1234" s="12"/>
      <c r="R1234" s="12"/>
      <c r="S1234" s="12"/>
      <c r="T1234" s="13"/>
      <c r="U1234" s="39">
        <f>MIN(Lääkkeet[[#This Row],[Velvoite 1.7.2025 (pakkauksia)]],Lääkkeet[[#This Row],[Suurimman alitusluvan mukainen velvoite
1.7.-31.12.2025 (pakkauksia)]],Lääkkeet[[#This Row],[Alin saldo 
1.7.-31.12.2025 (pakkauksia)]])*Lääkkeet[[#This Row],[Kirjanpitoarvo / pakkaus 1.7.2025
(EUR  ALV 0 %)]]</f>
        <v>0</v>
      </c>
      <c r="W1234" s="49" t="str" cm="1">
        <f t="array" ref="W1234">IFERROR(_xlfn.IFS(Lääkkeet[[#This Row],[Sitoutunut pääoma 
1.1.-30.6.2025 (EUR)]]&gt;0,"Täytetyt",Lääkkeet[[#This Row],[Sitoutunut pääoma 
1.7.-31.12.2025 (EUR)]]&gt;0,"Täytetyt"),"")</f>
        <v/>
      </c>
      <c r="X1234" s="49"/>
      <c r="Y1234" s="5">
        <f>Hakulomake!$B$29</f>
        <v>0</v>
      </c>
    </row>
    <row r="1235" spans="1:25" x14ac:dyDescent="0.25">
      <c r="A1235" s="6" t="s">
        <v>59</v>
      </c>
      <c r="B1235" s="5">
        <f>Hakulomake!$B$17</f>
        <v>0</v>
      </c>
      <c r="C1235" s="61">
        <v>10</v>
      </c>
      <c r="D1235" s="5" t="s">
        <v>2116</v>
      </c>
      <c r="E1235" s="60" t="s">
        <v>2131</v>
      </c>
      <c r="F1235" s="5" t="s">
        <v>2118</v>
      </c>
      <c r="G1235" s="5" t="s">
        <v>2119</v>
      </c>
      <c r="H1235" s="5" t="s">
        <v>793</v>
      </c>
      <c r="I1235" s="5" t="s">
        <v>133</v>
      </c>
      <c r="J1235" s="61">
        <v>10</v>
      </c>
      <c r="N1235" s="13"/>
      <c r="O1235" s="39">
        <f>MIN(Lääkkeet[[#This Row],[Velvoite 1.1.2025 (pakkauksia)]],Lääkkeet[[#This Row],[Suurimman alitusluvan mukainen velvoite 
1.1.-30.6.2025 (pakkauksia)]],Lääkkeet[[#This Row],[Alin saldo 
1.1.-30.6.2025 (pakkauksia)]])*Lääkkeet[[#This Row],[Kirjanpitoarvo / pakkaus 1.1.2025
(EUR  ALV 0 %)]]</f>
        <v>0</v>
      </c>
      <c r="P1235" s="15"/>
      <c r="Q1235" s="12"/>
      <c r="R1235" s="12"/>
      <c r="S1235" s="12"/>
      <c r="T1235" s="13"/>
      <c r="U1235" s="39">
        <f>MIN(Lääkkeet[[#This Row],[Velvoite 1.7.2025 (pakkauksia)]],Lääkkeet[[#This Row],[Suurimman alitusluvan mukainen velvoite
1.7.-31.12.2025 (pakkauksia)]],Lääkkeet[[#This Row],[Alin saldo 
1.7.-31.12.2025 (pakkauksia)]])*Lääkkeet[[#This Row],[Kirjanpitoarvo / pakkaus 1.7.2025
(EUR  ALV 0 %)]]</f>
        <v>0</v>
      </c>
      <c r="W1235" s="49" t="str" cm="1">
        <f t="array" ref="W1235">IFERROR(_xlfn.IFS(Lääkkeet[[#This Row],[Sitoutunut pääoma 
1.1.-30.6.2025 (EUR)]]&gt;0,"Täytetyt",Lääkkeet[[#This Row],[Sitoutunut pääoma 
1.7.-31.12.2025 (EUR)]]&gt;0,"Täytetyt"),"")</f>
        <v/>
      </c>
      <c r="X1235" s="49"/>
      <c r="Y1235" s="5">
        <f>Hakulomake!$B$29</f>
        <v>0</v>
      </c>
    </row>
    <row r="1236" spans="1:25" x14ac:dyDescent="0.25">
      <c r="A1236" s="6" t="s">
        <v>59</v>
      </c>
      <c r="B1236" s="5">
        <f>Hakulomake!$B$17</f>
        <v>0</v>
      </c>
      <c r="C1236" s="61">
        <v>10</v>
      </c>
      <c r="D1236" s="5" t="s">
        <v>2116</v>
      </c>
      <c r="E1236" s="60" t="s">
        <v>2132</v>
      </c>
      <c r="F1236" s="5" t="s">
        <v>2118</v>
      </c>
      <c r="G1236" s="5" t="s">
        <v>2119</v>
      </c>
      <c r="H1236" s="5" t="s">
        <v>793</v>
      </c>
      <c r="I1236" s="5" t="s">
        <v>133</v>
      </c>
      <c r="J1236" s="61">
        <v>30</v>
      </c>
      <c r="N1236" s="13"/>
      <c r="O1236" s="39">
        <f>MIN(Lääkkeet[[#This Row],[Velvoite 1.1.2025 (pakkauksia)]],Lääkkeet[[#This Row],[Suurimman alitusluvan mukainen velvoite 
1.1.-30.6.2025 (pakkauksia)]],Lääkkeet[[#This Row],[Alin saldo 
1.1.-30.6.2025 (pakkauksia)]])*Lääkkeet[[#This Row],[Kirjanpitoarvo / pakkaus 1.1.2025
(EUR  ALV 0 %)]]</f>
        <v>0</v>
      </c>
      <c r="P1236" s="15"/>
      <c r="Q1236" s="12"/>
      <c r="R1236" s="12"/>
      <c r="S1236" s="12"/>
      <c r="T1236" s="13"/>
      <c r="U1236" s="39">
        <f>MIN(Lääkkeet[[#This Row],[Velvoite 1.7.2025 (pakkauksia)]],Lääkkeet[[#This Row],[Suurimman alitusluvan mukainen velvoite
1.7.-31.12.2025 (pakkauksia)]],Lääkkeet[[#This Row],[Alin saldo 
1.7.-31.12.2025 (pakkauksia)]])*Lääkkeet[[#This Row],[Kirjanpitoarvo / pakkaus 1.7.2025
(EUR  ALV 0 %)]]</f>
        <v>0</v>
      </c>
      <c r="W1236" s="49" t="str" cm="1">
        <f t="array" ref="W1236">IFERROR(_xlfn.IFS(Lääkkeet[[#This Row],[Sitoutunut pääoma 
1.1.-30.6.2025 (EUR)]]&gt;0,"Täytetyt",Lääkkeet[[#This Row],[Sitoutunut pääoma 
1.7.-31.12.2025 (EUR)]]&gt;0,"Täytetyt"),"")</f>
        <v/>
      </c>
      <c r="X1236" s="49"/>
      <c r="Y1236" s="5">
        <f>Hakulomake!$B$29</f>
        <v>0</v>
      </c>
    </row>
    <row r="1237" spans="1:25" x14ac:dyDescent="0.25">
      <c r="A1237" s="6" t="s">
        <v>59</v>
      </c>
      <c r="B1237" s="5">
        <f>Hakulomake!$B$17</f>
        <v>0</v>
      </c>
      <c r="C1237" s="61">
        <v>10</v>
      </c>
      <c r="D1237" s="5" t="s">
        <v>2116</v>
      </c>
      <c r="E1237" s="60" t="s">
        <v>2133</v>
      </c>
      <c r="F1237" s="5" t="s">
        <v>2118</v>
      </c>
      <c r="G1237" s="5" t="s">
        <v>2119</v>
      </c>
      <c r="H1237" s="5" t="s">
        <v>793</v>
      </c>
      <c r="I1237" s="5" t="s">
        <v>133</v>
      </c>
      <c r="J1237" s="61">
        <v>100</v>
      </c>
      <c r="N1237" s="13"/>
      <c r="O1237" s="39">
        <f>MIN(Lääkkeet[[#This Row],[Velvoite 1.1.2025 (pakkauksia)]],Lääkkeet[[#This Row],[Suurimman alitusluvan mukainen velvoite 
1.1.-30.6.2025 (pakkauksia)]],Lääkkeet[[#This Row],[Alin saldo 
1.1.-30.6.2025 (pakkauksia)]])*Lääkkeet[[#This Row],[Kirjanpitoarvo / pakkaus 1.1.2025
(EUR  ALV 0 %)]]</f>
        <v>0</v>
      </c>
      <c r="P1237" s="15"/>
      <c r="Q1237" s="12"/>
      <c r="R1237" s="12"/>
      <c r="S1237" s="12"/>
      <c r="T1237" s="13"/>
      <c r="U1237" s="39">
        <f>MIN(Lääkkeet[[#This Row],[Velvoite 1.7.2025 (pakkauksia)]],Lääkkeet[[#This Row],[Suurimman alitusluvan mukainen velvoite
1.7.-31.12.2025 (pakkauksia)]],Lääkkeet[[#This Row],[Alin saldo 
1.7.-31.12.2025 (pakkauksia)]])*Lääkkeet[[#This Row],[Kirjanpitoarvo / pakkaus 1.7.2025
(EUR  ALV 0 %)]]</f>
        <v>0</v>
      </c>
      <c r="W1237" s="49" t="str" cm="1">
        <f t="array" ref="W1237">IFERROR(_xlfn.IFS(Lääkkeet[[#This Row],[Sitoutunut pääoma 
1.1.-30.6.2025 (EUR)]]&gt;0,"Täytetyt",Lääkkeet[[#This Row],[Sitoutunut pääoma 
1.7.-31.12.2025 (EUR)]]&gt;0,"Täytetyt"),"")</f>
        <v/>
      </c>
      <c r="X1237" s="49"/>
      <c r="Y1237" s="5">
        <f>Hakulomake!$B$29</f>
        <v>0</v>
      </c>
    </row>
    <row r="1238" spans="1:25" x14ac:dyDescent="0.25">
      <c r="A1238" s="6" t="s">
        <v>59</v>
      </c>
      <c r="B1238" s="5">
        <f>Hakulomake!$B$17</f>
        <v>0</v>
      </c>
      <c r="C1238" s="61">
        <v>10</v>
      </c>
      <c r="D1238" s="5" t="s">
        <v>1959</v>
      </c>
      <c r="E1238" s="60" t="s">
        <v>2134</v>
      </c>
      <c r="F1238" s="5" t="s">
        <v>1961</v>
      </c>
      <c r="G1238" s="5" t="s">
        <v>2008</v>
      </c>
      <c r="H1238" s="5" t="s">
        <v>798</v>
      </c>
      <c r="I1238" s="5" t="s">
        <v>65</v>
      </c>
      <c r="J1238" s="61">
        <v>28</v>
      </c>
      <c r="N1238" s="13"/>
      <c r="O1238" s="39">
        <f>MIN(Lääkkeet[[#This Row],[Velvoite 1.1.2025 (pakkauksia)]],Lääkkeet[[#This Row],[Suurimman alitusluvan mukainen velvoite 
1.1.-30.6.2025 (pakkauksia)]],Lääkkeet[[#This Row],[Alin saldo 
1.1.-30.6.2025 (pakkauksia)]])*Lääkkeet[[#This Row],[Kirjanpitoarvo / pakkaus 1.1.2025
(EUR  ALV 0 %)]]</f>
        <v>0</v>
      </c>
      <c r="P1238" s="15"/>
      <c r="Q1238" s="12"/>
      <c r="R1238" s="12"/>
      <c r="S1238" s="12"/>
      <c r="T1238" s="13"/>
      <c r="U1238" s="39">
        <f>MIN(Lääkkeet[[#This Row],[Velvoite 1.7.2025 (pakkauksia)]],Lääkkeet[[#This Row],[Suurimman alitusluvan mukainen velvoite
1.7.-31.12.2025 (pakkauksia)]],Lääkkeet[[#This Row],[Alin saldo 
1.7.-31.12.2025 (pakkauksia)]])*Lääkkeet[[#This Row],[Kirjanpitoarvo / pakkaus 1.7.2025
(EUR  ALV 0 %)]]</f>
        <v>0</v>
      </c>
      <c r="W1238" s="49" t="str" cm="1">
        <f t="array" ref="W1238">IFERROR(_xlfn.IFS(Lääkkeet[[#This Row],[Sitoutunut pääoma 
1.1.-30.6.2025 (EUR)]]&gt;0,"Täytetyt",Lääkkeet[[#This Row],[Sitoutunut pääoma 
1.7.-31.12.2025 (EUR)]]&gt;0,"Täytetyt"),"")</f>
        <v/>
      </c>
      <c r="X1238" s="49"/>
      <c r="Y1238" s="5">
        <f>Hakulomake!$B$29</f>
        <v>0</v>
      </c>
    </row>
    <row r="1239" spans="1:25" x14ac:dyDescent="0.25">
      <c r="A1239" s="6" t="s">
        <v>59</v>
      </c>
      <c r="B1239" s="5">
        <f>Hakulomake!$B$17</f>
        <v>0</v>
      </c>
      <c r="C1239" s="61">
        <v>10</v>
      </c>
      <c r="D1239" s="5" t="s">
        <v>2011</v>
      </c>
      <c r="E1239" s="60" t="s">
        <v>2135</v>
      </c>
      <c r="F1239" s="5" t="s">
        <v>2013</v>
      </c>
      <c r="G1239" s="5" t="s">
        <v>2136</v>
      </c>
      <c r="H1239" s="5" t="s">
        <v>2137</v>
      </c>
      <c r="I1239" s="5" t="s">
        <v>2138</v>
      </c>
      <c r="J1239" s="61" t="s">
        <v>2139</v>
      </c>
      <c r="N1239" s="13"/>
      <c r="O1239" s="39">
        <f>MIN(Lääkkeet[[#This Row],[Velvoite 1.1.2025 (pakkauksia)]],Lääkkeet[[#This Row],[Suurimman alitusluvan mukainen velvoite 
1.1.-30.6.2025 (pakkauksia)]],Lääkkeet[[#This Row],[Alin saldo 
1.1.-30.6.2025 (pakkauksia)]])*Lääkkeet[[#This Row],[Kirjanpitoarvo / pakkaus 1.1.2025
(EUR  ALV 0 %)]]</f>
        <v>0</v>
      </c>
      <c r="P1239" s="15"/>
      <c r="Q1239" s="12"/>
      <c r="R1239" s="12"/>
      <c r="S1239" s="12"/>
      <c r="T1239" s="13"/>
      <c r="U1239" s="39">
        <f>MIN(Lääkkeet[[#This Row],[Velvoite 1.7.2025 (pakkauksia)]],Lääkkeet[[#This Row],[Suurimman alitusluvan mukainen velvoite
1.7.-31.12.2025 (pakkauksia)]],Lääkkeet[[#This Row],[Alin saldo 
1.7.-31.12.2025 (pakkauksia)]])*Lääkkeet[[#This Row],[Kirjanpitoarvo / pakkaus 1.7.2025
(EUR  ALV 0 %)]]</f>
        <v>0</v>
      </c>
      <c r="W1239" s="49" t="str" cm="1">
        <f t="array" ref="W1239">IFERROR(_xlfn.IFS(Lääkkeet[[#This Row],[Sitoutunut pääoma 
1.1.-30.6.2025 (EUR)]]&gt;0,"Täytetyt",Lääkkeet[[#This Row],[Sitoutunut pääoma 
1.7.-31.12.2025 (EUR)]]&gt;0,"Täytetyt"),"")</f>
        <v/>
      </c>
      <c r="X1239" s="49"/>
      <c r="Y1239" s="5">
        <f>Hakulomake!$B$29</f>
        <v>0</v>
      </c>
    </row>
    <row r="1240" spans="1:25" x14ac:dyDescent="0.25">
      <c r="A1240" s="6" t="s">
        <v>59</v>
      </c>
      <c r="B1240" s="5">
        <f>Hakulomake!$B$17</f>
        <v>0</v>
      </c>
      <c r="C1240" s="61">
        <v>10</v>
      </c>
      <c r="D1240" s="5" t="s">
        <v>1966</v>
      </c>
      <c r="E1240" s="60" t="s">
        <v>2140</v>
      </c>
      <c r="F1240" s="5" t="s">
        <v>1968</v>
      </c>
      <c r="G1240" s="5" t="s">
        <v>2000</v>
      </c>
      <c r="H1240" s="5" t="s">
        <v>793</v>
      </c>
      <c r="I1240" s="5" t="s">
        <v>65</v>
      </c>
      <c r="J1240" s="61">
        <v>100</v>
      </c>
      <c r="N1240" s="13"/>
      <c r="O1240" s="39">
        <f>MIN(Lääkkeet[[#This Row],[Velvoite 1.1.2025 (pakkauksia)]],Lääkkeet[[#This Row],[Suurimman alitusluvan mukainen velvoite 
1.1.-30.6.2025 (pakkauksia)]],Lääkkeet[[#This Row],[Alin saldo 
1.1.-30.6.2025 (pakkauksia)]])*Lääkkeet[[#This Row],[Kirjanpitoarvo / pakkaus 1.1.2025
(EUR  ALV 0 %)]]</f>
        <v>0</v>
      </c>
      <c r="P1240" s="15"/>
      <c r="Q1240" s="12"/>
      <c r="R1240" s="12"/>
      <c r="S1240" s="12"/>
      <c r="T1240" s="13"/>
      <c r="U1240" s="39">
        <f>MIN(Lääkkeet[[#This Row],[Velvoite 1.7.2025 (pakkauksia)]],Lääkkeet[[#This Row],[Suurimman alitusluvan mukainen velvoite
1.7.-31.12.2025 (pakkauksia)]],Lääkkeet[[#This Row],[Alin saldo 
1.7.-31.12.2025 (pakkauksia)]])*Lääkkeet[[#This Row],[Kirjanpitoarvo / pakkaus 1.7.2025
(EUR  ALV 0 %)]]</f>
        <v>0</v>
      </c>
      <c r="W1240" s="49" t="str" cm="1">
        <f t="array" ref="W1240">IFERROR(_xlfn.IFS(Lääkkeet[[#This Row],[Sitoutunut pääoma 
1.1.-30.6.2025 (EUR)]]&gt;0,"Täytetyt",Lääkkeet[[#This Row],[Sitoutunut pääoma 
1.7.-31.12.2025 (EUR)]]&gt;0,"Täytetyt"),"")</f>
        <v/>
      </c>
      <c r="X1240" s="49"/>
      <c r="Y1240" s="5">
        <f>Hakulomake!$B$29</f>
        <v>0</v>
      </c>
    </row>
    <row r="1241" spans="1:25" x14ac:dyDescent="0.25">
      <c r="A1241" s="6" t="s">
        <v>59</v>
      </c>
      <c r="B1241" s="5">
        <f>Hakulomake!$B$17</f>
        <v>0</v>
      </c>
      <c r="C1241" s="61">
        <v>10</v>
      </c>
      <c r="D1241" s="5" t="s">
        <v>2011</v>
      </c>
      <c r="E1241" s="60" t="s">
        <v>2141</v>
      </c>
      <c r="F1241" s="5" t="s">
        <v>2013</v>
      </c>
      <c r="G1241" s="5" t="s">
        <v>2136</v>
      </c>
      <c r="H1241" s="5" t="s">
        <v>2142</v>
      </c>
      <c r="I1241" s="5" t="s">
        <v>2138</v>
      </c>
      <c r="J1241" s="61" t="s">
        <v>2139</v>
      </c>
      <c r="N1241" s="13"/>
      <c r="O1241" s="39">
        <f>MIN(Lääkkeet[[#This Row],[Velvoite 1.1.2025 (pakkauksia)]],Lääkkeet[[#This Row],[Suurimman alitusluvan mukainen velvoite 
1.1.-30.6.2025 (pakkauksia)]],Lääkkeet[[#This Row],[Alin saldo 
1.1.-30.6.2025 (pakkauksia)]])*Lääkkeet[[#This Row],[Kirjanpitoarvo / pakkaus 1.1.2025
(EUR  ALV 0 %)]]</f>
        <v>0</v>
      </c>
      <c r="P1241" s="15"/>
      <c r="Q1241" s="12"/>
      <c r="R1241" s="12"/>
      <c r="S1241" s="12"/>
      <c r="T1241" s="13"/>
      <c r="U1241" s="39">
        <f>MIN(Lääkkeet[[#This Row],[Velvoite 1.7.2025 (pakkauksia)]],Lääkkeet[[#This Row],[Suurimman alitusluvan mukainen velvoite
1.7.-31.12.2025 (pakkauksia)]],Lääkkeet[[#This Row],[Alin saldo 
1.7.-31.12.2025 (pakkauksia)]])*Lääkkeet[[#This Row],[Kirjanpitoarvo / pakkaus 1.7.2025
(EUR  ALV 0 %)]]</f>
        <v>0</v>
      </c>
      <c r="W1241" s="49" t="str" cm="1">
        <f t="array" ref="W1241">IFERROR(_xlfn.IFS(Lääkkeet[[#This Row],[Sitoutunut pääoma 
1.1.-30.6.2025 (EUR)]]&gt;0,"Täytetyt",Lääkkeet[[#This Row],[Sitoutunut pääoma 
1.7.-31.12.2025 (EUR)]]&gt;0,"Täytetyt"),"")</f>
        <v/>
      </c>
      <c r="X1241" s="49"/>
      <c r="Y1241" s="5">
        <f>Hakulomake!$B$29</f>
        <v>0</v>
      </c>
    </row>
    <row r="1242" spans="1:25" x14ac:dyDescent="0.25">
      <c r="A1242" s="6" t="s">
        <v>59</v>
      </c>
      <c r="B1242" s="5">
        <f>Hakulomake!$B$17</f>
        <v>0</v>
      </c>
      <c r="C1242" s="61">
        <v>10</v>
      </c>
      <c r="D1242" s="5" t="s">
        <v>1994</v>
      </c>
      <c r="F1242" s="5" t="s">
        <v>1996</v>
      </c>
      <c r="G1242" s="5" t="s">
        <v>2010</v>
      </c>
      <c r="H1242" s="5" t="s">
        <v>170</v>
      </c>
      <c r="I1242" s="5" t="s">
        <v>133</v>
      </c>
      <c r="J1242" s="61">
        <v>50</v>
      </c>
      <c r="N1242" s="13"/>
      <c r="O1242" s="39">
        <f>MIN(Lääkkeet[[#This Row],[Velvoite 1.1.2025 (pakkauksia)]],Lääkkeet[[#This Row],[Suurimman alitusluvan mukainen velvoite 
1.1.-30.6.2025 (pakkauksia)]],Lääkkeet[[#This Row],[Alin saldo 
1.1.-30.6.2025 (pakkauksia)]])*Lääkkeet[[#This Row],[Kirjanpitoarvo / pakkaus 1.1.2025
(EUR  ALV 0 %)]]</f>
        <v>0</v>
      </c>
      <c r="P1242" s="15"/>
      <c r="Q1242" s="12"/>
      <c r="R1242" s="12"/>
      <c r="S1242" s="12"/>
      <c r="T1242" s="13"/>
      <c r="U1242" s="39">
        <f>MIN(Lääkkeet[[#This Row],[Velvoite 1.7.2025 (pakkauksia)]],Lääkkeet[[#This Row],[Suurimman alitusluvan mukainen velvoite
1.7.-31.12.2025 (pakkauksia)]],Lääkkeet[[#This Row],[Alin saldo 
1.7.-31.12.2025 (pakkauksia)]])*Lääkkeet[[#This Row],[Kirjanpitoarvo / pakkaus 1.7.2025
(EUR  ALV 0 %)]]</f>
        <v>0</v>
      </c>
      <c r="W1242" s="49" t="str" cm="1">
        <f t="array" ref="W1242">IFERROR(_xlfn.IFS(Lääkkeet[[#This Row],[Sitoutunut pääoma 
1.1.-30.6.2025 (EUR)]]&gt;0,"Täytetyt",Lääkkeet[[#This Row],[Sitoutunut pääoma 
1.7.-31.12.2025 (EUR)]]&gt;0,"Täytetyt"),"")</f>
        <v/>
      </c>
      <c r="X1242" s="49"/>
      <c r="Y1242" s="5">
        <f>Hakulomake!$B$29</f>
        <v>0</v>
      </c>
    </row>
    <row r="1243" spans="1:25" x14ac:dyDescent="0.25">
      <c r="A1243" s="6" t="s">
        <v>59</v>
      </c>
      <c r="B1243" s="5">
        <f>Hakulomake!$B$17</f>
        <v>0</v>
      </c>
      <c r="C1243" s="61">
        <v>10</v>
      </c>
      <c r="D1243" s="5" t="s">
        <v>1994</v>
      </c>
      <c r="F1243" s="5" t="s">
        <v>1996</v>
      </c>
      <c r="G1243" s="5" t="s">
        <v>2010</v>
      </c>
      <c r="H1243" s="5" t="s">
        <v>170</v>
      </c>
      <c r="I1243" s="5" t="s">
        <v>133</v>
      </c>
      <c r="J1243" s="61">
        <v>100</v>
      </c>
      <c r="N1243" s="13"/>
      <c r="O1243" s="39">
        <f>MIN(Lääkkeet[[#This Row],[Velvoite 1.1.2025 (pakkauksia)]],Lääkkeet[[#This Row],[Suurimman alitusluvan mukainen velvoite 
1.1.-30.6.2025 (pakkauksia)]],Lääkkeet[[#This Row],[Alin saldo 
1.1.-30.6.2025 (pakkauksia)]])*Lääkkeet[[#This Row],[Kirjanpitoarvo / pakkaus 1.1.2025
(EUR  ALV 0 %)]]</f>
        <v>0</v>
      </c>
      <c r="P1243" s="15"/>
      <c r="Q1243" s="12"/>
      <c r="R1243" s="12"/>
      <c r="S1243" s="12"/>
      <c r="T1243" s="13"/>
      <c r="U1243" s="39">
        <f>MIN(Lääkkeet[[#This Row],[Velvoite 1.7.2025 (pakkauksia)]],Lääkkeet[[#This Row],[Suurimman alitusluvan mukainen velvoite
1.7.-31.12.2025 (pakkauksia)]],Lääkkeet[[#This Row],[Alin saldo 
1.7.-31.12.2025 (pakkauksia)]])*Lääkkeet[[#This Row],[Kirjanpitoarvo / pakkaus 1.7.2025
(EUR  ALV 0 %)]]</f>
        <v>0</v>
      </c>
      <c r="W1243" s="49" t="str" cm="1">
        <f t="array" ref="W1243">IFERROR(_xlfn.IFS(Lääkkeet[[#This Row],[Sitoutunut pääoma 
1.1.-30.6.2025 (EUR)]]&gt;0,"Täytetyt",Lääkkeet[[#This Row],[Sitoutunut pääoma 
1.7.-31.12.2025 (EUR)]]&gt;0,"Täytetyt"),"")</f>
        <v/>
      </c>
      <c r="X1243" s="49"/>
      <c r="Y1243" s="5">
        <f>Hakulomake!$B$29</f>
        <v>0</v>
      </c>
    </row>
    <row r="1244" spans="1:25" x14ac:dyDescent="0.25">
      <c r="A1244" s="6" t="s">
        <v>59</v>
      </c>
      <c r="B1244" s="5">
        <f>Hakulomake!$B$17</f>
        <v>0</v>
      </c>
      <c r="C1244" s="61">
        <v>11</v>
      </c>
      <c r="D1244" s="5" t="s">
        <v>2143</v>
      </c>
      <c r="E1244" s="60" t="s">
        <v>2144</v>
      </c>
      <c r="F1244" s="5" t="s">
        <v>2145</v>
      </c>
      <c r="G1244" s="5" t="s">
        <v>2146</v>
      </c>
      <c r="H1244" s="5" t="s">
        <v>170</v>
      </c>
      <c r="I1244" s="5" t="s">
        <v>1778</v>
      </c>
      <c r="J1244" s="61">
        <v>100</v>
      </c>
      <c r="N1244" s="13"/>
      <c r="O1244" s="39">
        <f>MIN(Lääkkeet[[#This Row],[Velvoite 1.1.2025 (pakkauksia)]],Lääkkeet[[#This Row],[Suurimman alitusluvan mukainen velvoite 
1.1.-30.6.2025 (pakkauksia)]],Lääkkeet[[#This Row],[Alin saldo 
1.1.-30.6.2025 (pakkauksia)]])*Lääkkeet[[#This Row],[Kirjanpitoarvo / pakkaus 1.1.2025
(EUR  ALV 0 %)]]</f>
        <v>0</v>
      </c>
      <c r="P1244" s="15"/>
      <c r="Q1244" s="12"/>
      <c r="R1244" s="12"/>
      <c r="S1244" s="12"/>
      <c r="T1244" s="13"/>
      <c r="U1244" s="39">
        <f>MIN(Lääkkeet[[#This Row],[Velvoite 1.7.2025 (pakkauksia)]],Lääkkeet[[#This Row],[Suurimman alitusluvan mukainen velvoite
1.7.-31.12.2025 (pakkauksia)]],Lääkkeet[[#This Row],[Alin saldo 
1.7.-31.12.2025 (pakkauksia)]])*Lääkkeet[[#This Row],[Kirjanpitoarvo / pakkaus 1.7.2025
(EUR  ALV 0 %)]]</f>
        <v>0</v>
      </c>
      <c r="W1244" s="49" t="str" cm="1">
        <f t="array" ref="W1244">IFERROR(_xlfn.IFS(Lääkkeet[[#This Row],[Sitoutunut pääoma 
1.1.-30.6.2025 (EUR)]]&gt;0,"Täytetyt",Lääkkeet[[#This Row],[Sitoutunut pääoma 
1.7.-31.12.2025 (EUR)]]&gt;0,"Täytetyt"),"")</f>
        <v/>
      </c>
      <c r="X1244" s="49"/>
      <c r="Y1244" s="5">
        <f>Hakulomake!$B$29</f>
        <v>0</v>
      </c>
    </row>
    <row r="1245" spans="1:25" x14ac:dyDescent="0.25">
      <c r="A1245" s="6" t="s">
        <v>59</v>
      </c>
      <c r="B1245" s="5">
        <f>Hakulomake!$B$17</f>
        <v>0</v>
      </c>
      <c r="C1245" s="61">
        <v>11</v>
      </c>
      <c r="D1245" s="5" t="s">
        <v>2143</v>
      </c>
      <c r="E1245" s="60" t="s">
        <v>2147</v>
      </c>
      <c r="F1245" s="5" t="s">
        <v>2145</v>
      </c>
      <c r="G1245" s="5" t="s">
        <v>2146</v>
      </c>
      <c r="H1245" s="5" t="s">
        <v>132</v>
      </c>
      <c r="I1245" s="5" t="s">
        <v>1778</v>
      </c>
      <c r="J1245" s="61">
        <v>100</v>
      </c>
      <c r="N1245" s="13"/>
      <c r="O1245" s="39">
        <f>MIN(Lääkkeet[[#This Row],[Velvoite 1.1.2025 (pakkauksia)]],Lääkkeet[[#This Row],[Suurimman alitusluvan mukainen velvoite 
1.1.-30.6.2025 (pakkauksia)]],Lääkkeet[[#This Row],[Alin saldo 
1.1.-30.6.2025 (pakkauksia)]])*Lääkkeet[[#This Row],[Kirjanpitoarvo / pakkaus 1.1.2025
(EUR  ALV 0 %)]]</f>
        <v>0</v>
      </c>
      <c r="P1245" s="15"/>
      <c r="Q1245" s="12"/>
      <c r="R1245" s="12"/>
      <c r="S1245" s="12"/>
      <c r="T1245" s="13"/>
      <c r="U1245" s="39">
        <f>MIN(Lääkkeet[[#This Row],[Velvoite 1.7.2025 (pakkauksia)]],Lääkkeet[[#This Row],[Suurimman alitusluvan mukainen velvoite
1.7.-31.12.2025 (pakkauksia)]],Lääkkeet[[#This Row],[Alin saldo 
1.7.-31.12.2025 (pakkauksia)]])*Lääkkeet[[#This Row],[Kirjanpitoarvo / pakkaus 1.7.2025
(EUR  ALV 0 %)]]</f>
        <v>0</v>
      </c>
      <c r="W1245" s="49" t="str" cm="1">
        <f t="array" ref="W1245">IFERROR(_xlfn.IFS(Lääkkeet[[#This Row],[Sitoutunut pääoma 
1.1.-30.6.2025 (EUR)]]&gt;0,"Täytetyt",Lääkkeet[[#This Row],[Sitoutunut pääoma 
1.7.-31.12.2025 (EUR)]]&gt;0,"Täytetyt"),"")</f>
        <v/>
      </c>
      <c r="X1245" s="49"/>
      <c r="Y1245" s="5">
        <f>Hakulomake!$B$29</f>
        <v>0</v>
      </c>
    </row>
    <row r="1246" spans="1:25" x14ac:dyDescent="0.25">
      <c r="A1246" s="6" t="s">
        <v>59</v>
      </c>
      <c r="B1246" s="5">
        <f>Hakulomake!$B$17</f>
        <v>0</v>
      </c>
      <c r="C1246" s="61">
        <v>11</v>
      </c>
      <c r="D1246" s="5" t="s">
        <v>2143</v>
      </c>
      <c r="E1246" s="60" t="s">
        <v>2148</v>
      </c>
      <c r="F1246" s="5" t="s">
        <v>2145</v>
      </c>
      <c r="G1246" s="5" t="s">
        <v>2146</v>
      </c>
      <c r="H1246" s="5" t="s">
        <v>93</v>
      </c>
      <c r="I1246" s="5" t="s">
        <v>1778</v>
      </c>
      <c r="J1246" s="61">
        <v>100</v>
      </c>
      <c r="N1246" s="13"/>
      <c r="O1246" s="39">
        <f>MIN(Lääkkeet[[#This Row],[Velvoite 1.1.2025 (pakkauksia)]],Lääkkeet[[#This Row],[Suurimman alitusluvan mukainen velvoite 
1.1.-30.6.2025 (pakkauksia)]],Lääkkeet[[#This Row],[Alin saldo 
1.1.-30.6.2025 (pakkauksia)]])*Lääkkeet[[#This Row],[Kirjanpitoarvo / pakkaus 1.1.2025
(EUR  ALV 0 %)]]</f>
        <v>0</v>
      </c>
      <c r="P1246" s="15"/>
      <c r="Q1246" s="12"/>
      <c r="R1246" s="12"/>
      <c r="S1246" s="12"/>
      <c r="T1246" s="13"/>
      <c r="U1246" s="39">
        <f>MIN(Lääkkeet[[#This Row],[Velvoite 1.7.2025 (pakkauksia)]],Lääkkeet[[#This Row],[Suurimman alitusluvan mukainen velvoite
1.7.-31.12.2025 (pakkauksia)]],Lääkkeet[[#This Row],[Alin saldo 
1.7.-31.12.2025 (pakkauksia)]])*Lääkkeet[[#This Row],[Kirjanpitoarvo / pakkaus 1.7.2025
(EUR  ALV 0 %)]]</f>
        <v>0</v>
      </c>
      <c r="W1246" s="49" t="str" cm="1">
        <f t="array" ref="W1246">IFERROR(_xlfn.IFS(Lääkkeet[[#This Row],[Sitoutunut pääoma 
1.1.-30.6.2025 (EUR)]]&gt;0,"Täytetyt",Lääkkeet[[#This Row],[Sitoutunut pääoma 
1.7.-31.12.2025 (EUR)]]&gt;0,"Täytetyt"),"")</f>
        <v/>
      </c>
      <c r="X1246" s="49"/>
      <c r="Y1246" s="5">
        <f>Hakulomake!$B$29</f>
        <v>0</v>
      </c>
    </row>
    <row r="1247" spans="1:25" x14ac:dyDescent="0.25">
      <c r="A1247" s="6" t="s">
        <v>59</v>
      </c>
      <c r="B1247" s="5">
        <f>Hakulomake!$B$17</f>
        <v>0</v>
      </c>
      <c r="C1247" s="61">
        <v>11</v>
      </c>
      <c r="D1247" s="5" t="s">
        <v>2149</v>
      </c>
      <c r="E1247" s="60" t="s">
        <v>2150</v>
      </c>
      <c r="F1247" s="5" t="s">
        <v>2151</v>
      </c>
      <c r="G1247" s="5" t="s">
        <v>2152</v>
      </c>
      <c r="H1247" s="5" t="s">
        <v>2153</v>
      </c>
      <c r="I1247" s="5" t="s">
        <v>133</v>
      </c>
      <c r="J1247" s="61">
        <v>100</v>
      </c>
      <c r="N1247" s="13"/>
      <c r="O1247" s="39">
        <f>MIN(Lääkkeet[[#This Row],[Velvoite 1.1.2025 (pakkauksia)]],Lääkkeet[[#This Row],[Suurimman alitusluvan mukainen velvoite 
1.1.-30.6.2025 (pakkauksia)]],Lääkkeet[[#This Row],[Alin saldo 
1.1.-30.6.2025 (pakkauksia)]])*Lääkkeet[[#This Row],[Kirjanpitoarvo / pakkaus 1.1.2025
(EUR  ALV 0 %)]]</f>
        <v>0</v>
      </c>
      <c r="P1247" s="15"/>
      <c r="Q1247" s="12"/>
      <c r="R1247" s="12"/>
      <c r="S1247" s="12"/>
      <c r="T1247" s="13"/>
      <c r="U1247" s="39">
        <f>MIN(Lääkkeet[[#This Row],[Velvoite 1.7.2025 (pakkauksia)]],Lääkkeet[[#This Row],[Suurimman alitusluvan mukainen velvoite
1.7.-31.12.2025 (pakkauksia)]],Lääkkeet[[#This Row],[Alin saldo 
1.7.-31.12.2025 (pakkauksia)]])*Lääkkeet[[#This Row],[Kirjanpitoarvo / pakkaus 1.7.2025
(EUR  ALV 0 %)]]</f>
        <v>0</v>
      </c>
      <c r="W1247" s="49" t="str" cm="1">
        <f t="array" ref="W1247">IFERROR(_xlfn.IFS(Lääkkeet[[#This Row],[Sitoutunut pääoma 
1.1.-30.6.2025 (EUR)]]&gt;0,"Täytetyt",Lääkkeet[[#This Row],[Sitoutunut pääoma 
1.7.-31.12.2025 (EUR)]]&gt;0,"Täytetyt"),"")</f>
        <v/>
      </c>
      <c r="X1247" s="49"/>
      <c r="Y1247" s="5">
        <f>Hakulomake!$B$29</f>
        <v>0</v>
      </c>
    </row>
    <row r="1248" spans="1:25" x14ac:dyDescent="0.25">
      <c r="A1248" s="6" t="s">
        <v>59</v>
      </c>
      <c r="B1248" s="5">
        <f>Hakulomake!$B$17</f>
        <v>0</v>
      </c>
      <c r="C1248" s="61">
        <v>11</v>
      </c>
      <c r="D1248" s="5" t="s">
        <v>2149</v>
      </c>
      <c r="E1248" s="60" t="s">
        <v>2154</v>
      </c>
      <c r="F1248" s="5" t="s">
        <v>2151</v>
      </c>
      <c r="G1248" s="5" t="s">
        <v>2152</v>
      </c>
      <c r="H1248" s="5" t="s">
        <v>2153</v>
      </c>
      <c r="I1248" s="5" t="s">
        <v>894</v>
      </c>
      <c r="J1248" s="61">
        <v>100</v>
      </c>
      <c r="N1248" s="13"/>
      <c r="O1248" s="39">
        <f>MIN(Lääkkeet[[#This Row],[Velvoite 1.1.2025 (pakkauksia)]],Lääkkeet[[#This Row],[Suurimman alitusluvan mukainen velvoite 
1.1.-30.6.2025 (pakkauksia)]],Lääkkeet[[#This Row],[Alin saldo 
1.1.-30.6.2025 (pakkauksia)]])*Lääkkeet[[#This Row],[Kirjanpitoarvo / pakkaus 1.1.2025
(EUR  ALV 0 %)]]</f>
        <v>0</v>
      </c>
      <c r="P1248" s="15"/>
      <c r="Q1248" s="12"/>
      <c r="R1248" s="12"/>
      <c r="S1248" s="12"/>
      <c r="T1248" s="13"/>
      <c r="U1248" s="39">
        <f>MIN(Lääkkeet[[#This Row],[Velvoite 1.7.2025 (pakkauksia)]],Lääkkeet[[#This Row],[Suurimman alitusluvan mukainen velvoite
1.7.-31.12.2025 (pakkauksia)]],Lääkkeet[[#This Row],[Alin saldo 
1.7.-31.12.2025 (pakkauksia)]])*Lääkkeet[[#This Row],[Kirjanpitoarvo / pakkaus 1.7.2025
(EUR  ALV 0 %)]]</f>
        <v>0</v>
      </c>
      <c r="W1248" s="49" t="str" cm="1">
        <f t="array" ref="W1248">IFERROR(_xlfn.IFS(Lääkkeet[[#This Row],[Sitoutunut pääoma 
1.1.-30.6.2025 (EUR)]]&gt;0,"Täytetyt",Lääkkeet[[#This Row],[Sitoutunut pääoma 
1.7.-31.12.2025 (EUR)]]&gt;0,"Täytetyt"),"")</f>
        <v/>
      </c>
      <c r="X1248" s="49"/>
      <c r="Y1248" s="5">
        <f>Hakulomake!$B$29</f>
        <v>0</v>
      </c>
    </row>
    <row r="1249" spans="1:25" x14ac:dyDescent="0.25">
      <c r="A1249" s="6" t="s">
        <v>59</v>
      </c>
      <c r="B1249" s="5">
        <f>Hakulomake!$B$17</f>
        <v>0</v>
      </c>
      <c r="C1249" s="61">
        <v>11</v>
      </c>
      <c r="D1249" s="5" t="s">
        <v>2149</v>
      </c>
      <c r="E1249" s="60" t="s">
        <v>2155</v>
      </c>
      <c r="F1249" s="5" t="s">
        <v>2151</v>
      </c>
      <c r="G1249" s="5" t="s">
        <v>2156</v>
      </c>
      <c r="H1249" s="5" t="s">
        <v>2157</v>
      </c>
      <c r="I1249" s="5" t="s">
        <v>133</v>
      </c>
      <c r="J1249" s="61">
        <v>100</v>
      </c>
      <c r="N1249" s="13"/>
      <c r="O1249" s="39">
        <f>MIN(Lääkkeet[[#This Row],[Velvoite 1.1.2025 (pakkauksia)]],Lääkkeet[[#This Row],[Suurimman alitusluvan mukainen velvoite 
1.1.-30.6.2025 (pakkauksia)]],Lääkkeet[[#This Row],[Alin saldo 
1.1.-30.6.2025 (pakkauksia)]])*Lääkkeet[[#This Row],[Kirjanpitoarvo / pakkaus 1.1.2025
(EUR  ALV 0 %)]]</f>
        <v>0</v>
      </c>
      <c r="P1249" s="15"/>
      <c r="Q1249" s="12"/>
      <c r="R1249" s="12"/>
      <c r="S1249" s="12"/>
      <c r="T1249" s="13"/>
      <c r="U1249" s="39">
        <f>MIN(Lääkkeet[[#This Row],[Velvoite 1.7.2025 (pakkauksia)]],Lääkkeet[[#This Row],[Suurimman alitusluvan mukainen velvoite
1.7.-31.12.2025 (pakkauksia)]],Lääkkeet[[#This Row],[Alin saldo 
1.7.-31.12.2025 (pakkauksia)]])*Lääkkeet[[#This Row],[Kirjanpitoarvo / pakkaus 1.7.2025
(EUR  ALV 0 %)]]</f>
        <v>0</v>
      </c>
      <c r="W1249" s="49" t="str" cm="1">
        <f t="array" ref="W1249">IFERROR(_xlfn.IFS(Lääkkeet[[#This Row],[Sitoutunut pääoma 
1.1.-30.6.2025 (EUR)]]&gt;0,"Täytetyt",Lääkkeet[[#This Row],[Sitoutunut pääoma 
1.7.-31.12.2025 (EUR)]]&gt;0,"Täytetyt"),"")</f>
        <v/>
      </c>
      <c r="X1249" s="49"/>
      <c r="Y1249" s="5">
        <f>Hakulomake!$B$29</f>
        <v>0</v>
      </c>
    </row>
    <row r="1250" spans="1:25" x14ac:dyDescent="0.25">
      <c r="A1250" s="6" t="s">
        <v>59</v>
      </c>
      <c r="B1250" s="5">
        <f>Hakulomake!$B$17</f>
        <v>0</v>
      </c>
      <c r="C1250" s="61">
        <v>11</v>
      </c>
      <c r="D1250" s="5" t="s">
        <v>2143</v>
      </c>
      <c r="E1250" s="60" t="s">
        <v>2158</v>
      </c>
      <c r="F1250" s="5" t="s">
        <v>2145</v>
      </c>
      <c r="G1250" s="5" t="s">
        <v>2159</v>
      </c>
      <c r="H1250" s="5" t="s">
        <v>173</v>
      </c>
      <c r="I1250" s="5" t="s">
        <v>894</v>
      </c>
      <c r="J1250" s="61">
        <v>100</v>
      </c>
      <c r="N1250" s="13"/>
      <c r="O1250" s="39">
        <f>MIN(Lääkkeet[[#This Row],[Velvoite 1.1.2025 (pakkauksia)]],Lääkkeet[[#This Row],[Suurimman alitusluvan mukainen velvoite 
1.1.-30.6.2025 (pakkauksia)]],Lääkkeet[[#This Row],[Alin saldo 
1.1.-30.6.2025 (pakkauksia)]])*Lääkkeet[[#This Row],[Kirjanpitoarvo / pakkaus 1.1.2025
(EUR  ALV 0 %)]]</f>
        <v>0</v>
      </c>
      <c r="P1250" s="15"/>
      <c r="Q1250" s="12"/>
      <c r="R1250" s="12"/>
      <c r="S1250" s="12"/>
      <c r="T1250" s="13"/>
      <c r="U1250" s="39">
        <f>MIN(Lääkkeet[[#This Row],[Velvoite 1.7.2025 (pakkauksia)]],Lääkkeet[[#This Row],[Suurimman alitusluvan mukainen velvoite
1.7.-31.12.2025 (pakkauksia)]],Lääkkeet[[#This Row],[Alin saldo 
1.7.-31.12.2025 (pakkauksia)]])*Lääkkeet[[#This Row],[Kirjanpitoarvo / pakkaus 1.7.2025
(EUR  ALV 0 %)]]</f>
        <v>0</v>
      </c>
      <c r="W1250" s="49" t="str" cm="1">
        <f t="array" ref="W1250">IFERROR(_xlfn.IFS(Lääkkeet[[#This Row],[Sitoutunut pääoma 
1.1.-30.6.2025 (EUR)]]&gt;0,"Täytetyt",Lääkkeet[[#This Row],[Sitoutunut pääoma 
1.7.-31.12.2025 (EUR)]]&gt;0,"Täytetyt"),"")</f>
        <v/>
      </c>
      <c r="X1250" s="49"/>
      <c r="Y1250" s="5">
        <f>Hakulomake!$B$29</f>
        <v>0</v>
      </c>
    </row>
    <row r="1251" spans="1:25" x14ac:dyDescent="0.25">
      <c r="A1251" s="6" t="s">
        <v>59</v>
      </c>
      <c r="B1251" s="5">
        <f>Hakulomake!$B$17</f>
        <v>0</v>
      </c>
      <c r="C1251" s="61">
        <v>11</v>
      </c>
      <c r="D1251" s="5" t="s">
        <v>2143</v>
      </c>
      <c r="E1251" s="60" t="s">
        <v>2160</v>
      </c>
      <c r="F1251" s="5" t="s">
        <v>2145</v>
      </c>
      <c r="G1251" s="5" t="s">
        <v>2159</v>
      </c>
      <c r="H1251" s="5" t="s">
        <v>132</v>
      </c>
      <c r="I1251" s="5" t="s">
        <v>894</v>
      </c>
      <c r="J1251" s="61">
        <v>100</v>
      </c>
      <c r="N1251" s="13"/>
      <c r="O1251" s="39">
        <f>MIN(Lääkkeet[[#This Row],[Velvoite 1.1.2025 (pakkauksia)]],Lääkkeet[[#This Row],[Suurimman alitusluvan mukainen velvoite 
1.1.-30.6.2025 (pakkauksia)]],Lääkkeet[[#This Row],[Alin saldo 
1.1.-30.6.2025 (pakkauksia)]])*Lääkkeet[[#This Row],[Kirjanpitoarvo / pakkaus 1.1.2025
(EUR  ALV 0 %)]]</f>
        <v>0</v>
      </c>
      <c r="P1251" s="15"/>
      <c r="Q1251" s="12"/>
      <c r="R1251" s="12"/>
      <c r="S1251" s="12"/>
      <c r="T1251" s="13"/>
      <c r="U1251" s="39">
        <f>MIN(Lääkkeet[[#This Row],[Velvoite 1.7.2025 (pakkauksia)]],Lääkkeet[[#This Row],[Suurimman alitusluvan mukainen velvoite
1.7.-31.12.2025 (pakkauksia)]],Lääkkeet[[#This Row],[Alin saldo 
1.7.-31.12.2025 (pakkauksia)]])*Lääkkeet[[#This Row],[Kirjanpitoarvo / pakkaus 1.7.2025
(EUR  ALV 0 %)]]</f>
        <v>0</v>
      </c>
      <c r="W1251" s="49" t="str" cm="1">
        <f t="array" ref="W1251">IFERROR(_xlfn.IFS(Lääkkeet[[#This Row],[Sitoutunut pääoma 
1.1.-30.6.2025 (EUR)]]&gt;0,"Täytetyt",Lääkkeet[[#This Row],[Sitoutunut pääoma 
1.7.-31.12.2025 (EUR)]]&gt;0,"Täytetyt"),"")</f>
        <v/>
      </c>
      <c r="X1251" s="49"/>
      <c r="Y1251" s="5">
        <f>Hakulomake!$B$29</f>
        <v>0</v>
      </c>
    </row>
    <row r="1252" spans="1:25" x14ac:dyDescent="0.25">
      <c r="A1252" s="6" t="s">
        <v>59</v>
      </c>
      <c r="B1252" s="5">
        <f>Hakulomake!$B$17</f>
        <v>0</v>
      </c>
      <c r="C1252" s="61">
        <v>11</v>
      </c>
      <c r="D1252" s="5" t="s">
        <v>2143</v>
      </c>
      <c r="E1252" s="60" t="s">
        <v>2161</v>
      </c>
      <c r="F1252" s="5" t="s">
        <v>2145</v>
      </c>
      <c r="G1252" s="5" t="s">
        <v>2162</v>
      </c>
      <c r="H1252" s="5" t="s">
        <v>111</v>
      </c>
      <c r="I1252" s="5" t="s">
        <v>206</v>
      </c>
      <c r="J1252" s="61" t="s">
        <v>1005</v>
      </c>
      <c r="N1252" s="13"/>
      <c r="O1252" s="39">
        <f>MIN(Lääkkeet[[#This Row],[Velvoite 1.1.2025 (pakkauksia)]],Lääkkeet[[#This Row],[Suurimman alitusluvan mukainen velvoite 
1.1.-30.6.2025 (pakkauksia)]],Lääkkeet[[#This Row],[Alin saldo 
1.1.-30.6.2025 (pakkauksia)]])*Lääkkeet[[#This Row],[Kirjanpitoarvo / pakkaus 1.1.2025
(EUR  ALV 0 %)]]</f>
        <v>0</v>
      </c>
      <c r="P1252" s="15"/>
      <c r="Q1252" s="12"/>
      <c r="R1252" s="12"/>
      <c r="S1252" s="12"/>
      <c r="T1252" s="13"/>
      <c r="U1252" s="39">
        <f>MIN(Lääkkeet[[#This Row],[Velvoite 1.7.2025 (pakkauksia)]],Lääkkeet[[#This Row],[Suurimman alitusluvan mukainen velvoite
1.7.-31.12.2025 (pakkauksia)]],Lääkkeet[[#This Row],[Alin saldo 
1.7.-31.12.2025 (pakkauksia)]])*Lääkkeet[[#This Row],[Kirjanpitoarvo / pakkaus 1.7.2025
(EUR  ALV 0 %)]]</f>
        <v>0</v>
      </c>
      <c r="W1252" s="49" t="str" cm="1">
        <f t="array" ref="W1252">IFERROR(_xlfn.IFS(Lääkkeet[[#This Row],[Sitoutunut pääoma 
1.1.-30.6.2025 (EUR)]]&gt;0,"Täytetyt",Lääkkeet[[#This Row],[Sitoutunut pääoma 
1.7.-31.12.2025 (EUR)]]&gt;0,"Täytetyt"),"")</f>
        <v/>
      </c>
      <c r="X1252" s="49"/>
      <c r="Y1252" s="5">
        <f>Hakulomake!$B$29</f>
        <v>0</v>
      </c>
    </row>
    <row r="1253" spans="1:25" x14ac:dyDescent="0.25">
      <c r="A1253" s="6" t="s">
        <v>59</v>
      </c>
      <c r="B1253" s="5">
        <f>Hakulomake!$B$17</f>
        <v>0</v>
      </c>
      <c r="C1253" s="61">
        <v>11</v>
      </c>
      <c r="D1253" s="5" t="s">
        <v>2143</v>
      </c>
      <c r="E1253" s="60" t="s">
        <v>2163</v>
      </c>
      <c r="F1253" s="5" t="s">
        <v>2145</v>
      </c>
      <c r="G1253" s="5" t="s">
        <v>2164</v>
      </c>
      <c r="H1253" s="5" t="s">
        <v>111</v>
      </c>
      <c r="I1253" s="5" t="s">
        <v>193</v>
      </c>
      <c r="J1253" s="61" t="s">
        <v>194</v>
      </c>
      <c r="N1253" s="13"/>
      <c r="O1253" s="39">
        <f>MIN(Lääkkeet[[#This Row],[Velvoite 1.1.2025 (pakkauksia)]],Lääkkeet[[#This Row],[Suurimman alitusluvan mukainen velvoite 
1.1.-30.6.2025 (pakkauksia)]],Lääkkeet[[#This Row],[Alin saldo 
1.1.-30.6.2025 (pakkauksia)]])*Lääkkeet[[#This Row],[Kirjanpitoarvo / pakkaus 1.1.2025
(EUR  ALV 0 %)]]</f>
        <v>0</v>
      </c>
      <c r="P1253" s="15"/>
      <c r="Q1253" s="12"/>
      <c r="R1253" s="12"/>
      <c r="S1253" s="12"/>
      <c r="T1253" s="13"/>
      <c r="U1253" s="39">
        <f>MIN(Lääkkeet[[#This Row],[Velvoite 1.7.2025 (pakkauksia)]],Lääkkeet[[#This Row],[Suurimman alitusluvan mukainen velvoite
1.7.-31.12.2025 (pakkauksia)]],Lääkkeet[[#This Row],[Alin saldo 
1.7.-31.12.2025 (pakkauksia)]])*Lääkkeet[[#This Row],[Kirjanpitoarvo / pakkaus 1.7.2025
(EUR  ALV 0 %)]]</f>
        <v>0</v>
      </c>
      <c r="W1253" s="49" t="str" cm="1">
        <f t="array" ref="W1253">IFERROR(_xlfn.IFS(Lääkkeet[[#This Row],[Sitoutunut pääoma 
1.1.-30.6.2025 (EUR)]]&gt;0,"Täytetyt",Lääkkeet[[#This Row],[Sitoutunut pääoma 
1.7.-31.12.2025 (EUR)]]&gt;0,"Täytetyt"),"")</f>
        <v/>
      </c>
      <c r="X1253" s="49"/>
      <c r="Y1253" s="5">
        <f>Hakulomake!$B$29</f>
        <v>0</v>
      </c>
    </row>
    <row r="1254" spans="1:25" x14ac:dyDescent="0.25">
      <c r="A1254" s="6" t="s">
        <v>59</v>
      </c>
      <c r="B1254" s="5">
        <f>Hakulomake!$B$17</f>
        <v>0</v>
      </c>
      <c r="C1254" s="61">
        <v>11</v>
      </c>
      <c r="D1254" s="5" t="s">
        <v>2165</v>
      </c>
      <c r="E1254" s="60" t="s">
        <v>2166</v>
      </c>
      <c r="F1254" s="5" t="s">
        <v>2167</v>
      </c>
      <c r="G1254" s="5" t="s">
        <v>2168</v>
      </c>
      <c r="H1254" s="5" t="s">
        <v>244</v>
      </c>
      <c r="I1254" s="5" t="s">
        <v>133</v>
      </c>
      <c r="J1254" s="61">
        <v>100</v>
      </c>
      <c r="N1254" s="13"/>
      <c r="O1254" s="39">
        <f>MIN(Lääkkeet[[#This Row],[Velvoite 1.1.2025 (pakkauksia)]],Lääkkeet[[#This Row],[Suurimman alitusluvan mukainen velvoite 
1.1.-30.6.2025 (pakkauksia)]],Lääkkeet[[#This Row],[Alin saldo 
1.1.-30.6.2025 (pakkauksia)]])*Lääkkeet[[#This Row],[Kirjanpitoarvo / pakkaus 1.1.2025
(EUR  ALV 0 %)]]</f>
        <v>0</v>
      </c>
      <c r="P1254" s="15"/>
      <c r="Q1254" s="12"/>
      <c r="R1254" s="12"/>
      <c r="S1254" s="12"/>
      <c r="T1254" s="13"/>
      <c r="U1254" s="39">
        <f>MIN(Lääkkeet[[#This Row],[Velvoite 1.7.2025 (pakkauksia)]],Lääkkeet[[#This Row],[Suurimman alitusluvan mukainen velvoite
1.7.-31.12.2025 (pakkauksia)]],Lääkkeet[[#This Row],[Alin saldo 
1.7.-31.12.2025 (pakkauksia)]])*Lääkkeet[[#This Row],[Kirjanpitoarvo / pakkaus 1.7.2025
(EUR  ALV 0 %)]]</f>
        <v>0</v>
      </c>
      <c r="W1254" s="49" t="str" cm="1">
        <f t="array" ref="W1254">IFERROR(_xlfn.IFS(Lääkkeet[[#This Row],[Sitoutunut pääoma 
1.1.-30.6.2025 (EUR)]]&gt;0,"Täytetyt",Lääkkeet[[#This Row],[Sitoutunut pääoma 
1.7.-31.12.2025 (EUR)]]&gt;0,"Täytetyt"),"")</f>
        <v/>
      </c>
      <c r="X1254" s="49"/>
      <c r="Y1254" s="5">
        <f>Hakulomake!$B$29</f>
        <v>0</v>
      </c>
    </row>
    <row r="1255" spans="1:25" x14ac:dyDescent="0.25">
      <c r="A1255" s="6" t="s">
        <v>59</v>
      </c>
      <c r="B1255" s="5">
        <f>Hakulomake!$B$17</f>
        <v>0</v>
      </c>
      <c r="C1255" s="61">
        <v>11</v>
      </c>
      <c r="D1255" s="5" t="s">
        <v>2165</v>
      </c>
      <c r="E1255" s="60" t="s">
        <v>2169</v>
      </c>
      <c r="F1255" s="5" t="s">
        <v>2167</v>
      </c>
      <c r="G1255" s="5" t="s">
        <v>2168</v>
      </c>
      <c r="H1255" s="5" t="s">
        <v>132</v>
      </c>
      <c r="I1255" s="5" t="s">
        <v>133</v>
      </c>
      <c r="J1255" s="61">
        <v>100</v>
      </c>
      <c r="N1255" s="13"/>
      <c r="O1255" s="39">
        <f>MIN(Lääkkeet[[#This Row],[Velvoite 1.1.2025 (pakkauksia)]],Lääkkeet[[#This Row],[Suurimman alitusluvan mukainen velvoite 
1.1.-30.6.2025 (pakkauksia)]],Lääkkeet[[#This Row],[Alin saldo 
1.1.-30.6.2025 (pakkauksia)]])*Lääkkeet[[#This Row],[Kirjanpitoarvo / pakkaus 1.1.2025
(EUR  ALV 0 %)]]</f>
        <v>0</v>
      </c>
      <c r="P1255" s="15"/>
      <c r="Q1255" s="12"/>
      <c r="R1255" s="12"/>
      <c r="S1255" s="12"/>
      <c r="T1255" s="13"/>
      <c r="U1255" s="39">
        <f>MIN(Lääkkeet[[#This Row],[Velvoite 1.7.2025 (pakkauksia)]],Lääkkeet[[#This Row],[Suurimman alitusluvan mukainen velvoite
1.7.-31.12.2025 (pakkauksia)]],Lääkkeet[[#This Row],[Alin saldo 
1.7.-31.12.2025 (pakkauksia)]])*Lääkkeet[[#This Row],[Kirjanpitoarvo / pakkaus 1.7.2025
(EUR  ALV 0 %)]]</f>
        <v>0</v>
      </c>
      <c r="W1255" s="49" t="str" cm="1">
        <f t="array" ref="W1255">IFERROR(_xlfn.IFS(Lääkkeet[[#This Row],[Sitoutunut pääoma 
1.1.-30.6.2025 (EUR)]]&gt;0,"Täytetyt",Lääkkeet[[#This Row],[Sitoutunut pääoma 
1.7.-31.12.2025 (EUR)]]&gt;0,"Täytetyt"),"")</f>
        <v/>
      </c>
      <c r="X1255" s="49"/>
      <c r="Y1255" s="5">
        <f>Hakulomake!$B$29</f>
        <v>0</v>
      </c>
    </row>
    <row r="1256" spans="1:25" x14ac:dyDescent="0.25">
      <c r="A1256" s="6" t="s">
        <v>59</v>
      </c>
      <c r="B1256" s="5">
        <f>Hakulomake!$B$17</f>
        <v>0</v>
      </c>
      <c r="C1256" s="61">
        <v>11</v>
      </c>
      <c r="D1256" s="5" t="s">
        <v>2143</v>
      </c>
      <c r="E1256" s="60" t="s">
        <v>2170</v>
      </c>
      <c r="F1256" s="5" t="s">
        <v>2145</v>
      </c>
      <c r="G1256" s="5" t="s">
        <v>2146</v>
      </c>
      <c r="H1256" s="5" t="s">
        <v>132</v>
      </c>
      <c r="I1256" s="5" t="s">
        <v>806</v>
      </c>
      <c r="J1256" s="61">
        <v>100</v>
      </c>
      <c r="N1256" s="13"/>
      <c r="O1256" s="39">
        <f>MIN(Lääkkeet[[#This Row],[Velvoite 1.1.2025 (pakkauksia)]],Lääkkeet[[#This Row],[Suurimman alitusluvan mukainen velvoite 
1.1.-30.6.2025 (pakkauksia)]],Lääkkeet[[#This Row],[Alin saldo 
1.1.-30.6.2025 (pakkauksia)]])*Lääkkeet[[#This Row],[Kirjanpitoarvo / pakkaus 1.1.2025
(EUR  ALV 0 %)]]</f>
        <v>0</v>
      </c>
      <c r="P1256" s="15"/>
      <c r="Q1256" s="12"/>
      <c r="R1256" s="12"/>
      <c r="S1256" s="12"/>
      <c r="T1256" s="13"/>
      <c r="U1256" s="39">
        <f>MIN(Lääkkeet[[#This Row],[Velvoite 1.7.2025 (pakkauksia)]],Lääkkeet[[#This Row],[Suurimman alitusluvan mukainen velvoite
1.7.-31.12.2025 (pakkauksia)]],Lääkkeet[[#This Row],[Alin saldo 
1.7.-31.12.2025 (pakkauksia)]])*Lääkkeet[[#This Row],[Kirjanpitoarvo / pakkaus 1.7.2025
(EUR  ALV 0 %)]]</f>
        <v>0</v>
      </c>
      <c r="W1256" s="49" t="str" cm="1">
        <f t="array" ref="W1256">IFERROR(_xlfn.IFS(Lääkkeet[[#This Row],[Sitoutunut pääoma 
1.1.-30.6.2025 (EUR)]]&gt;0,"Täytetyt",Lääkkeet[[#This Row],[Sitoutunut pääoma 
1.7.-31.12.2025 (EUR)]]&gt;0,"Täytetyt"),"")</f>
        <v/>
      </c>
      <c r="X1256" s="49"/>
      <c r="Y1256" s="5">
        <f>Hakulomake!$B$29</f>
        <v>0</v>
      </c>
    </row>
    <row r="1257" spans="1:25" x14ac:dyDescent="0.25">
      <c r="A1257" s="6" t="s">
        <v>59</v>
      </c>
      <c r="B1257" s="5">
        <f>Hakulomake!$B$17</f>
        <v>0</v>
      </c>
      <c r="C1257" s="61">
        <v>11</v>
      </c>
      <c r="D1257" s="5" t="s">
        <v>2143</v>
      </c>
      <c r="E1257" s="60" t="s">
        <v>2171</v>
      </c>
      <c r="F1257" s="5" t="s">
        <v>2145</v>
      </c>
      <c r="G1257" s="5" t="s">
        <v>2146</v>
      </c>
      <c r="H1257" s="5" t="s">
        <v>93</v>
      </c>
      <c r="I1257" s="5" t="s">
        <v>806</v>
      </c>
      <c r="J1257" s="61">
        <v>100</v>
      </c>
      <c r="N1257" s="13"/>
      <c r="O1257" s="39">
        <f>MIN(Lääkkeet[[#This Row],[Velvoite 1.1.2025 (pakkauksia)]],Lääkkeet[[#This Row],[Suurimman alitusluvan mukainen velvoite 
1.1.-30.6.2025 (pakkauksia)]],Lääkkeet[[#This Row],[Alin saldo 
1.1.-30.6.2025 (pakkauksia)]])*Lääkkeet[[#This Row],[Kirjanpitoarvo / pakkaus 1.1.2025
(EUR  ALV 0 %)]]</f>
        <v>0</v>
      </c>
      <c r="P1257" s="15"/>
      <c r="Q1257" s="12"/>
      <c r="R1257" s="12"/>
      <c r="S1257" s="12"/>
      <c r="T1257" s="13"/>
      <c r="U1257" s="39">
        <f>MIN(Lääkkeet[[#This Row],[Velvoite 1.7.2025 (pakkauksia)]],Lääkkeet[[#This Row],[Suurimman alitusluvan mukainen velvoite
1.7.-31.12.2025 (pakkauksia)]],Lääkkeet[[#This Row],[Alin saldo 
1.7.-31.12.2025 (pakkauksia)]])*Lääkkeet[[#This Row],[Kirjanpitoarvo / pakkaus 1.7.2025
(EUR  ALV 0 %)]]</f>
        <v>0</v>
      </c>
      <c r="W1257" s="49" t="str" cm="1">
        <f t="array" ref="W1257">IFERROR(_xlfn.IFS(Lääkkeet[[#This Row],[Sitoutunut pääoma 
1.1.-30.6.2025 (EUR)]]&gt;0,"Täytetyt",Lääkkeet[[#This Row],[Sitoutunut pääoma 
1.7.-31.12.2025 (EUR)]]&gt;0,"Täytetyt"),"")</f>
        <v/>
      </c>
      <c r="X1257" s="49"/>
      <c r="Y1257" s="5">
        <f>Hakulomake!$B$29</f>
        <v>0</v>
      </c>
    </row>
    <row r="1258" spans="1:25" x14ac:dyDescent="0.25">
      <c r="A1258" s="6" t="s">
        <v>59</v>
      </c>
      <c r="B1258" s="5">
        <f>Hakulomake!$B$17</f>
        <v>0</v>
      </c>
      <c r="C1258" s="61">
        <v>11</v>
      </c>
      <c r="D1258" s="5" t="s">
        <v>2165</v>
      </c>
      <c r="E1258" s="60" t="s">
        <v>2172</v>
      </c>
      <c r="F1258" s="5" t="s">
        <v>2167</v>
      </c>
      <c r="G1258" s="5" t="s">
        <v>2173</v>
      </c>
      <c r="H1258" s="5" t="s">
        <v>170</v>
      </c>
      <c r="I1258" s="5" t="s">
        <v>133</v>
      </c>
      <c r="J1258" s="61">
        <v>100</v>
      </c>
      <c r="N1258" s="13"/>
      <c r="O1258" s="39">
        <f>MIN(Lääkkeet[[#This Row],[Velvoite 1.1.2025 (pakkauksia)]],Lääkkeet[[#This Row],[Suurimman alitusluvan mukainen velvoite 
1.1.-30.6.2025 (pakkauksia)]],Lääkkeet[[#This Row],[Alin saldo 
1.1.-30.6.2025 (pakkauksia)]])*Lääkkeet[[#This Row],[Kirjanpitoarvo / pakkaus 1.1.2025
(EUR  ALV 0 %)]]</f>
        <v>0</v>
      </c>
      <c r="P1258" s="15"/>
      <c r="Q1258" s="12"/>
      <c r="R1258" s="12"/>
      <c r="S1258" s="12"/>
      <c r="T1258" s="13"/>
      <c r="U1258" s="39">
        <f>MIN(Lääkkeet[[#This Row],[Velvoite 1.7.2025 (pakkauksia)]],Lääkkeet[[#This Row],[Suurimman alitusluvan mukainen velvoite
1.7.-31.12.2025 (pakkauksia)]],Lääkkeet[[#This Row],[Alin saldo 
1.7.-31.12.2025 (pakkauksia)]])*Lääkkeet[[#This Row],[Kirjanpitoarvo / pakkaus 1.7.2025
(EUR  ALV 0 %)]]</f>
        <v>0</v>
      </c>
      <c r="W1258" s="49" t="str" cm="1">
        <f t="array" ref="W1258">IFERROR(_xlfn.IFS(Lääkkeet[[#This Row],[Sitoutunut pääoma 
1.1.-30.6.2025 (EUR)]]&gt;0,"Täytetyt",Lääkkeet[[#This Row],[Sitoutunut pääoma 
1.7.-31.12.2025 (EUR)]]&gt;0,"Täytetyt"),"")</f>
        <v/>
      </c>
      <c r="X1258" s="49"/>
      <c r="Y1258" s="5">
        <f>Hakulomake!$B$29</f>
        <v>0</v>
      </c>
    </row>
    <row r="1259" spans="1:25" x14ac:dyDescent="0.25">
      <c r="A1259" s="6" t="s">
        <v>59</v>
      </c>
      <c r="B1259" s="5">
        <f>Hakulomake!$B$17</f>
        <v>0</v>
      </c>
      <c r="C1259" s="61">
        <v>11</v>
      </c>
      <c r="D1259" s="5" t="s">
        <v>2143</v>
      </c>
      <c r="E1259" s="60" t="s">
        <v>2174</v>
      </c>
      <c r="F1259" s="5" t="s">
        <v>2145</v>
      </c>
      <c r="G1259" s="5" t="s">
        <v>2146</v>
      </c>
      <c r="H1259" s="5" t="s">
        <v>2175</v>
      </c>
      <c r="I1259" s="5" t="s">
        <v>1210</v>
      </c>
      <c r="J1259" s="61" t="s">
        <v>1286</v>
      </c>
      <c r="N1259" s="13"/>
      <c r="O1259" s="39">
        <f>MIN(Lääkkeet[[#This Row],[Velvoite 1.1.2025 (pakkauksia)]],Lääkkeet[[#This Row],[Suurimman alitusluvan mukainen velvoite 
1.1.-30.6.2025 (pakkauksia)]],Lääkkeet[[#This Row],[Alin saldo 
1.1.-30.6.2025 (pakkauksia)]])*Lääkkeet[[#This Row],[Kirjanpitoarvo / pakkaus 1.1.2025
(EUR  ALV 0 %)]]</f>
        <v>0</v>
      </c>
      <c r="P1259" s="15"/>
      <c r="Q1259" s="12"/>
      <c r="R1259" s="12"/>
      <c r="S1259" s="12"/>
      <c r="T1259" s="13"/>
      <c r="U1259" s="39">
        <f>MIN(Lääkkeet[[#This Row],[Velvoite 1.7.2025 (pakkauksia)]],Lääkkeet[[#This Row],[Suurimman alitusluvan mukainen velvoite
1.7.-31.12.2025 (pakkauksia)]],Lääkkeet[[#This Row],[Alin saldo 
1.7.-31.12.2025 (pakkauksia)]])*Lääkkeet[[#This Row],[Kirjanpitoarvo / pakkaus 1.7.2025
(EUR  ALV 0 %)]]</f>
        <v>0</v>
      </c>
      <c r="W1259" s="49" t="str" cm="1">
        <f t="array" ref="W1259">IFERROR(_xlfn.IFS(Lääkkeet[[#This Row],[Sitoutunut pääoma 
1.1.-30.6.2025 (EUR)]]&gt;0,"Täytetyt",Lääkkeet[[#This Row],[Sitoutunut pääoma 
1.7.-31.12.2025 (EUR)]]&gt;0,"Täytetyt"),"")</f>
        <v/>
      </c>
      <c r="X1259" s="49"/>
      <c r="Y1259" s="5">
        <f>Hakulomake!$B$29</f>
        <v>0</v>
      </c>
    </row>
    <row r="1260" spans="1:25" x14ac:dyDescent="0.25">
      <c r="A1260" s="6" t="s">
        <v>59</v>
      </c>
      <c r="B1260" s="5">
        <f>Hakulomake!$B$17</f>
        <v>0</v>
      </c>
      <c r="C1260" s="61">
        <v>11</v>
      </c>
      <c r="D1260" s="5" t="s">
        <v>2143</v>
      </c>
      <c r="E1260" s="60" t="s">
        <v>2176</v>
      </c>
      <c r="F1260" s="5" t="s">
        <v>2145</v>
      </c>
      <c r="G1260" s="5" t="s">
        <v>2159</v>
      </c>
      <c r="H1260" s="5" t="s">
        <v>93</v>
      </c>
      <c r="I1260" s="5" t="s">
        <v>2177</v>
      </c>
      <c r="J1260" s="61" t="s">
        <v>1705</v>
      </c>
      <c r="N1260" s="13"/>
      <c r="O1260" s="39">
        <f>MIN(Lääkkeet[[#This Row],[Velvoite 1.1.2025 (pakkauksia)]],Lääkkeet[[#This Row],[Suurimman alitusluvan mukainen velvoite 
1.1.-30.6.2025 (pakkauksia)]],Lääkkeet[[#This Row],[Alin saldo 
1.1.-30.6.2025 (pakkauksia)]])*Lääkkeet[[#This Row],[Kirjanpitoarvo / pakkaus 1.1.2025
(EUR  ALV 0 %)]]</f>
        <v>0</v>
      </c>
      <c r="P1260" s="15"/>
      <c r="Q1260" s="12"/>
      <c r="R1260" s="12"/>
      <c r="S1260" s="12"/>
      <c r="T1260" s="13"/>
      <c r="U1260" s="39">
        <f>MIN(Lääkkeet[[#This Row],[Velvoite 1.7.2025 (pakkauksia)]],Lääkkeet[[#This Row],[Suurimman alitusluvan mukainen velvoite
1.7.-31.12.2025 (pakkauksia)]],Lääkkeet[[#This Row],[Alin saldo 
1.7.-31.12.2025 (pakkauksia)]])*Lääkkeet[[#This Row],[Kirjanpitoarvo / pakkaus 1.7.2025
(EUR  ALV 0 %)]]</f>
        <v>0</v>
      </c>
      <c r="W1260" s="49" t="str" cm="1">
        <f t="array" ref="W1260">IFERROR(_xlfn.IFS(Lääkkeet[[#This Row],[Sitoutunut pääoma 
1.1.-30.6.2025 (EUR)]]&gt;0,"Täytetyt",Lääkkeet[[#This Row],[Sitoutunut pääoma 
1.7.-31.12.2025 (EUR)]]&gt;0,"Täytetyt"),"")</f>
        <v/>
      </c>
      <c r="X1260" s="49"/>
      <c r="Y1260" s="5">
        <f>Hakulomake!$B$29</f>
        <v>0</v>
      </c>
    </row>
    <row r="1261" spans="1:25" x14ac:dyDescent="0.25">
      <c r="A1261" s="6" t="s">
        <v>59</v>
      </c>
      <c r="B1261" s="5">
        <f>Hakulomake!$B$17</f>
        <v>0</v>
      </c>
      <c r="C1261" s="61">
        <v>11</v>
      </c>
      <c r="D1261" s="5" t="s">
        <v>2143</v>
      </c>
      <c r="E1261" s="60" t="s">
        <v>2178</v>
      </c>
      <c r="F1261" s="5" t="s">
        <v>2145</v>
      </c>
      <c r="G1261" s="5" t="s">
        <v>2179</v>
      </c>
      <c r="H1261" s="5" t="s">
        <v>132</v>
      </c>
      <c r="I1261" s="5" t="s">
        <v>806</v>
      </c>
      <c r="J1261" s="61">
        <v>100</v>
      </c>
      <c r="N1261" s="13"/>
      <c r="O1261" s="39">
        <f>MIN(Lääkkeet[[#This Row],[Velvoite 1.1.2025 (pakkauksia)]],Lääkkeet[[#This Row],[Suurimman alitusluvan mukainen velvoite 
1.1.-30.6.2025 (pakkauksia)]],Lääkkeet[[#This Row],[Alin saldo 
1.1.-30.6.2025 (pakkauksia)]])*Lääkkeet[[#This Row],[Kirjanpitoarvo / pakkaus 1.1.2025
(EUR  ALV 0 %)]]</f>
        <v>0</v>
      </c>
      <c r="P1261" s="15"/>
      <c r="Q1261" s="12"/>
      <c r="R1261" s="12"/>
      <c r="S1261" s="12"/>
      <c r="T1261" s="13"/>
      <c r="U1261" s="39">
        <f>MIN(Lääkkeet[[#This Row],[Velvoite 1.7.2025 (pakkauksia)]],Lääkkeet[[#This Row],[Suurimman alitusluvan mukainen velvoite
1.7.-31.12.2025 (pakkauksia)]],Lääkkeet[[#This Row],[Alin saldo 
1.7.-31.12.2025 (pakkauksia)]])*Lääkkeet[[#This Row],[Kirjanpitoarvo / pakkaus 1.7.2025
(EUR  ALV 0 %)]]</f>
        <v>0</v>
      </c>
      <c r="W1261" s="49" t="str" cm="1">
        <f t="array" ref="W1261">IFERROR(_xlfn.IFS(Lääkkeet[[#This Row],[Sitoutunut pääoma 
1.1.-30.6.2025 (EUR)]]&gt;0,"Täytetyt",Lääkkeet[[#This Row],[Sitoutunut pääoma 
1.7.-31.12.2025 (EUR)]]&gt;0,"Täytetyt"),"")</f>
        <v/>
      </c>
      <c r="X1261" s="49"/>
      <c r="Y1261" s="5">
        <f>Hakulomake!$B$29</f>
        <v>0</v>
      </c>
    </row>
    <row r="1262" spans="1:25" x14ac:dyDescent="0.25">
      <c r="A1262" s="6" t="s">
        <v>59</v>
      </c>
      <c r="B1262" s="5">
        <f>Hakulomake!$B$17</f>
        <v>0</v>
      </c>
      <c r="C1262" s="61">
        <v>11</v>
      </c>
      <c r="D1262" s="5" t="s">
        <v>2143</v>
      </c>
      <c r="E1262" s="60" t="s">
        <v>2180</v>
      </c>
      <c r="F1262" s="5" t="s">
        <v>2145</v>
      </c>
      <c r="G1262" s="5" t="s">
        <v>2179</v>
      </c>
      <c r="H1262" s="5" t="s">
        <v>93</v>
      </c>
      <c r="I1262" s="5" t="s">
        <v>806</v>
      </c>
      <c r="J1262" s="61">
        <v>100</v>
      </c>
      <c r="N1262" s="13"/>
      <c r="O1262" s="39">
        <f>MIN(Lääkkeet[[#This Row],[Velvoite 1.1.2025 (pakkauksia)]],Lääkkeet[[#This Row],[Suurimman alitusluvan mukainen velvoite 
1.1.-30.6.2025 (pakkauksia)]],Lääkkeet[[#This Row],[Alin saldo 
1.1.-30.6.2025 (pakkauksia)]])*Lääkkeet[[#This Row],[Kirjanpitoarvo / pakkaus 1.1.2025
(EUR  ALV 0 %)]]</f>
        <v>0</v>
      </c>
      <c r="P1262" s="15"/>
      <c r="Q1262" s="12"/>
      <c r="R1262" s="12"/>
      <c r="S1262" s="12"/>
      <c r="T1262" s="13"/>
      <c r="U1262" s="39">
        <f>MIN(Lääkkeet[[#This Row],[Velvoite 1.7.2025 (pakkauksia)]],Lääkkeet[[#This Row],[Suurimman alitusluvan mukainen velvoite
1.7.-31.12.2025 (pakkauksia)]],Lääkkeet[[#This Row],[Alin saldo 
1.7.-31.12.2025 (pakkauksia)]])*Lääkkeet[[#This Row],[Kirjanpitoarvo / pakkaus 1.7.2025
(EUR  ALV 0 %)]]</f>
        <v>0</v>
      </c>
      <c r="W1262" s="49" t="str" cm="1">
        <f t="array" ref="W1262">IFERROR(_xlfn.IFS(Lääkkeet[[#This Row],[Sitoutunut pääoma 
1.1.-30.6.2025 (EUR)]]&gt;0,"Täytetyt",Lääkkeet[[#This Row],[Sitoutunut pääoma 
1.7.-31.12.2025 (EUR)]]&gt;0,"Täytetyt"),"")</f>
        <v/>
      </c>
      <c r="X1262" s="49"/>
      <c r="Y1262" s="5">
        <f>Hakulomake!$B$29</f>
        <v>0</v>
      </c>
    </row>
    <row r="1263" spans="1:25" x14ac:dyDescent="0.25">
      <c r="A1263" s="6" t="s">
        <v>59</v>
      </c>
      <c r="B1263" s="5">
        <f>Hakulomake!$B$17</f>
        <v>0</v>
      </c>
      <c r="C1263" s="61">
        <v>11</v>
      </c>
      <c r="D1263" s="5" t="s">
        <v>2149</v>
      </c>
      <c r="E1263" s="60" t="s">
        <v>2181</v>
      </c>
      <c r="F1263" s="5" t="s">
        <v>2151</v>
      </c>
      <c r="G1263" s="5" t="s">
        <v>2182</v>
      </c>
      <c r="H1263" s="5" t="s">
        <v>2183</v>
      </c>
      <c r="I1263" s="5" t="s">
        <v>133</v>
      </c>
      <c r="J1263" s="61">
        <v>100</v>
      </c>
      <c r="N1263" s="13"/>
      <c r="O1263" s="39">
        <f>MIN(Lääkkeet[[#This Row],[Velvoite 1.1.2025 (pakkauksia)]],Lääkkeet[[#This Row],[Suurimman alitusluvan mukainen velvoite 
1.1.-30.6.2025 (pakkauksia)]],Lääkkeet[[#This Row],[Alin saldo 
1.1.-30.6.2025 (pakkauksia)]])*Lääkkeet[[#This Row],[Kirjanpitoarvo / pakkaus 1.1.2025
(EUR  ALV 0 %)]]</f>
        <v>0</v>
      </c>
      <c r="P1263" s="15"/>
      <c r="Q1263" s="12"/>
      <c r="R1263" s="12"/>
      <c r="S1263" s="12"/>
      <c r="T1263" s="13"/>
      <c r="U1263" s="39">
        <f>MIN(Lääkkeet[[#This Row],[Velvoite 1.7.2025 (pakkauksia)]],Lääkkeet[[#This Row],[Suurimman alitusluvan mukainen velvoite
1.7.-31.12.2025 (pakkauksia)]],Lääkkeet[[#This Row],[Alin saldo 
1.7.-31.12.2025 (pakkauksia)]])*Lääkkeet[[#This Row],[Kirjanpitoarvo / pakkaus 1.7.2025
(EUR  ALV 0 %)]]</f>
        <v>0</v>
      </c>
      <c r="W1263" s="49" t="str" cm="1">
        <f t="array" ref="W1263">IFERROR(_xlfn.IFS(Lääkkeet[[#This Row],[Sitoutunut pääoma 
1.1.-30.6.2025 (EUR)]]&gt;0,"Täytetyt",Lääkkeet[[#This Row],[Sitoutunut pääoma 
1.7.-31.12.2025 (EUR)]]&gt;0,"Täytetyt"),"")</f>
        <v/>
      </c>
      <c r="X1263" s="49"/>
      <c r="Y1263" s="5">
        <f>Hakulomake!$B$29</f>
        <v>0</v>
      </c>
    </row>
    <row r="1264" spans="1:25" x14ac:dyDescent="0.25">
      <c r="A1264" s="6" t="s">
        <v>59</v>
      </c>
      <c r="B1264" s="5">
        <f>Hakulomake!$B$17</f>
        <v>0</v>
      </c>
      <c r="C1264" s="61">
        <v>11</v>
      </c>
      <c r="D1264" s="5" t="s">
        <v>2165</v>
      </c>
      <c r="E1264" s="60" t="s">
        <v>2184</v>
      </c>
      <c r="F1264" s="5" t="s">
        <v>2167</v>
      </c>
      <c r="G1264" s="5" t="s">
        <v>2185</v>
      </c>
      <c r="H1264" s="5" t="s">
        <v>120</v>
      </c>
      <c r="I1264" s="5" t="s">
        <v>1354</v>
      </c>
      <c r="J1264" s="61">
        <v>5</v>
      </c>
      <c r="N1264" s="13"/>
      <c r="O1264" s="39">
        <f>MIN(Lääkkeet[[#This Row],[Velvoite 1.1.2025 (pakkauksia)]],Lääkkeet[[#This Row],[Suurimman alitusluvan mukainen velvoite 
1.1.-30.6.2025 (pakkauksia)]],Lääkkeet[[#This Row],[Alin saldo 
1.1.-30.6.2025 (pakkauksia)]])*Lääkkeet[[#This Row],[Kirjanpitoarvo / pakkaus 1.1.2025
(EUR  ALV 0 %)]]</f>
        <v>0</v>
      </c>
      <c r="P1264" s="15"/>
      <c r="Q1264" s="12"/>
      <c r="R1264" s="12"/>
      <c r="S1264" s="12"/>
      <c r="T1264" s="13"/>
      <c r="U1264" s="39">
        <f>MIN(Lääkkeet[[#This Row],[Velvoite 1.7.2025 (pakkauksia)]],Lääkkeet[[#This Row],[Suurimman alitusluvan mukainen velvoite
1.7.-31.12.2025 (pakkauksia)]],Lääkkeet[[#This Row],[Alin saldo 
1.7.-31.12.2025 (pakkauksia)]])*Lääkkeet[[#This Row],[Kirjanpitoarvo / pakkaus 1.7.2025
(EUR  ALV 0 %)]]</f>
        <v>0</v>
      </c>
      <c r="W1264" s="49" t="str" cm="1">
        <f t="array" ref="W1264">IFERROR(_xlfn.IFS(Lääkkeet[[#This Row],[Sitoutunut pääoma 
1.1.-30.6.2025 (EUR)]]&gt;0,"Täytetyt",Lääkkeet[[#This Row],[Sitoutunut pääoma 
1.7.-31.12.2025 (EUR)]]&gt;0,"Täytetyt"),"")</f>
        <v/>
      </c>
      <c r="X1264" s="49"/>
      <c r="Y1264" s="5">
        <f>Hakulomake!$B$29</f>
        <v>0</v>
      </c>
    </row>
    <row r="1265" spans="1:25" x14ac:dyDescent="0.25">
      <c r="A1265" s="6" t="s">
        <v>59</v>
      </c>
      <c r="B1265" s="5">
        <f>Hakulomake!$B$17</f>
        <v>0</v>
      </c>
      <c r="C1265" s="61">
        <v>11</v>
      </c>
      <c r="D1265" s="5" t="s">
        <v>2165</v>
      </c>
      <c r="E1265" s="60" t="s">
        <v>2186</v>
      </c>
      <c r="F1265" s="5" t="s">
        <v>2167</v>
      </c>
      <c r="G1265" s="5" t="s">
        <v>2173</v>
      </c>
      <c r="H1265" s="5" t="s">
        <v>244</v>
      </c>
      <c r="I1265" s="5" t="s">
        <v>133</v>
      </c>
      <c r="J1265" s="61">
        <v>100</v>
      </c>
      <c r="N1265" s="13"/>
      <c r="O1265" s="39">
        <f>MIN(Lääkkeet[[#This Row],[Velvoite 1.1.2025 (pakkauksia)]],Lääkkeet[[#This Row],[Suurimman alitusluvan mukainen velvoite 
1.1.-30.6.2025 (pakkauksia)]],Lääkkeet[[#This Row],[Alin saldo 
1.1.-30.6.2025 (pakkauksia)]])*Lääkkeet[[#This Row],[Kirjanpitoarvo / pakkaus 1.1.2025
(EUR  ALV 0 %)]]</f>
        <v>0</v>
      </c>
      <c r="P1265" s="15"/>
      <c r="Q1265" s="12"/>
      <c r="R1265" s="12"/>
      <c r="S1265" s="12"/>
      <c r="T1265" s="13"/>
      <c r="U1265" s="39">
        <f>MIN(Lääkkeet[[#This Row],[Velvoite 1.7.2025 (pakkauksia)]],Lääkkeet[[#This Row],[Suurimman alitusluvan mukainen velvoite
1.7.-31.12.2025 (pakkauksia)]],Lääkkeet[[#This Row],[Alin saldo 
1.7.-31.12.2025 (pakkauksia)]])*Lääkkeet[[#This Row],[Kirjanpitoarvo / pakkaus 1.7.2025
(EUR  ALV 0 %)]]</f>
        <v>0</v>
      </c>
      <c r="W1265" s="49" t="str" cm="1">
        <f t="array" ref="W1265">IFERROR(_xlfn.IFS(Lääkkeet[[#This Row],[Sitoutunut pääoma 
1.1.-30.6.2025 (EUR)]]&gt;0,"Täytetyt",Lääkkeet[[#This Row],[Sitoutunut pääoma 
1.7.-31.12.2025 (EUR)]]&gt;0,"Täytetyt"),"")</f>
        <v/>
      </c>
      <c r="X1265" s="49"/>
      <c r="Y1265" s="5">
        <f>Hakulomake!$B$29</f>
        <v>0</v>
      </c>
    </row>
    <row r="1266" spans="1:25" x14ac:dyDescent="0.25">
      <c r="A1266" s="6" t="s">
        <v>59</v>
      </c>
      <c r="B1266" s="5">
        <f>Hakulomake!$B$17</f>
        <v>0</v>
      </c>
      <c r="C1266" s="61">
        <v>11</v>
      </c>
      <c r="D1266" s="5" t="s">
        <v>2149</v>
      </c>
      <c r="E1266" s="60" t="s">
        <v>2187</v>
      </c>
      <c r="F1266" s="5" t="s">
        <v>2151</v>
      </c>
      <c r="G1266" s="5" t="s">
        <v>2188</v>
      </c>
      <c r="H1266" s="5" t="s">
        <v>2183</v>
      </c>
      <c r="I1266" s="5" t="s">
        <v>133</v>
      </c>
      <c r="J1266" s="61">
        <v>100</v>
      </c>
      <c r="N1266" s="13"/>
      <c r="O1266" s="39">
        <f>MIN(Lääkkeet[[#This Row],[Velvoite 1.1.2025 (pakkauksia)]],Lääkkeet[[#This Row],[Suurimman alitusluvan mukainen velvoite 
1.1.-30.6.2025 (pakkauksia)]],Lääkkeet[[#This Row],[Alin saldo 
1.1.-30.6.2025 (pakkauksia)]])*Lääkkeet[[#This Row],[Kirjanpitoarvo / pakkaus 1.1.2025
(EUR  ALV 0 %)]]</f>
        <v>0</v>
      </c>
      <c r="P1266" s="15"/>
      <c r="Q1266" s="12"/>
      <c r="R1266" s="12"/>
      <c r="S1266" s="12"/>
      <c r="T1266" s="13"/>
      <c r="U1266" s="39">
        <f>MIN(Lääkkeet[[#This Row],[Velvoite 1.7.2025 (pakkauksia)]],Lääkkeet[[#This Row],[Suurimman alitusluvan mukainen velvoite
1.7.-31.12.2025 (pakkauksia)]],Lääkkeet[[#This Row],[Alin saldo 
1.7.-31.12.2025 (pakkauksia)]])*Lääkkeet[[#This Row],[Kirjanpitoarvo / pakkaus 1.7.2025
(EUR  ALV 0 %)]]</f>
        <v>0</v>
      </c>
      <c r="W1266" s="49" t="str" cm="1">
        <f t="array" ref="W1266">IFERROR(_xlfn.IFS(Lääkkeet[[#This Row],[Sitoutunut pääoma 
1.1.-30.6.2025 (EUR)]]&gt;0,"Täytetyt",Lääkkeet[[#This Row],[Sitoutunut pääoma 
1.7.-31.12.2025 (EUR)]]&gt;0,"Täytetyt"),"")</f>
        <v/>
      </c>
      <c r="X1266" s="49"/>
      <c r="Y1266" s="5">
        <f>Hakulomake!$B$29</f>
        <v>0</v>
      </c>
    </row>
    <row r="1267" spans="1:25" x14ac:dyDescent="0.25">
      <c r="A1267" s="6" t="s">
        <v>59</v>
      </c>
      <c r="B1267" s="5">
        <f>Hakulomake!$B$17</f>
        <v>0</v>
      </c>
      <c r="C1267" s="61">
        <v>11</v>
      </c>
      <c r="D1267" s="5" t="s">
        <v>2165</v>
      </c>
      <c r="E1267" s="60" t="s">
        <v>2189</v>
      </c>
      <c r="F1267" s="5" t="s">
        <v>2167</v>
      </c>
      <c r="G1267" s="5" t="s">
        <v>2190</v>
      </c>
      <c r="H1267" s="5" t="s">
        <v>244</v>
      </c>
      <c r="I1267" s="5" t="s">
        <v>806</v>
      </c>
      <c r="J1267" s="61">
        <v>200</v>
      </c>
      <c r="N1267" s="13"/>
      <c r="O1267" s="39">
        <f>MIN(Lääkkeet[[#This Row],[Velvoite 1.1.2025 (pakkauksia)]],Lääkkeet[[#This Row],[Suurimman alitusluvan mukainen velvoite 
1.1.-30.6.2025 (pakkauksia)]],Lääkkeet[[#This Row],[Alin saldo 
1.1.-30.6.2025 (pakkauksia)]])*Lääkkeet[[#This Row],[Kirjanpitoarvo / pakkaus 1.1.2025
(EUR  ALV 0 %)]]</f>
        <v>0</v>
      </c>
      <c r="P1267" s="15"/>
      <c r="Q1267" s="12"/>
      <c r="R1267" s="12"/>
      <c r="S1267" s="12"/>
      <c r="T1267" s="13"/>
      <c r="U1267" s="39">
        <f>MIN(Lääkkeet[[#This Row],[Velvoite 1.7.2025 (pakkauksia)]],Lääkkeet[[#This Row],[Suurimman alitusluvan mukainen velvoite
1.7.-31.12.2025 (pakkauksia)]],Lääkkeet[[#This Row],[Alin saldo 
1.7.-31.12.2025 (pakkauksia)]])*Lääkkeet[[#This Row],[Kirjanpitoarvo / pakkaus 1.7.2025
(EUR  ALV 0 %)]]</f>
        <v>0</v>
      </c>
      <c r="W1267" s="49" t="str" cm="1">
        <f t="array" ref="W1267">IFERROR(_xlfn.IFS(Lääkkeet[[#This Row],[Sitoutunut pääoma 
1.1.-30.6.2025 (EUR)]]&gt;0,"Täytetyt",Lääkkeet[[#This Row],[Sitoutunut pääoma 
1.7.-31.12.2025 (EUR)]]&gt;0,"Täytetyt"),"")</f>
        <v/>
      </c>
      <c r="X1267" s="49"/>
      <c r="Y1267" s="5">
        <f>Hakulomake!$B$29</f>
        <v>0</v>
      </c>
    </row>
    <row r="1268" spans="1:25" x14ac:dyDescent="0.25">
      <c r="A1268" s="6" t="s">
        <v>59</v>
      </c>
      <c r="B1268" s="5">
        <f>Hakulomake!$B$17</f>
        <v>0</v>
      </c>
      <c r="C1268" s="61">
        <v>11</v>
      </c>
      <c r="D1268" s="5" t="s">
        <v>2165</v>
      </c>
      <c r="E1268" s="60" t="s">
        <v>2191</v>
      </c>
      <c r="F1268" s="5" t="s">
        <v>2167</v>
      </c>
      <c r="G1268" s="5" t="s">
        <v>2190</v>
      </c>
      <c r="H1268" s="5" t="s">
        <v>64</v>
      </c>
      <c r="I1268" s="5" t="s">
        <v>806</v>
      </c>
      <c r="J1268" s="61">
        <v>200</v>
      </c>
      <c r="N1268" s="13"/>
      <c r="O1268" s="39">
        <f>MIN(Lääkkeet[[#This Row],[Velvoite 1.1.2025 (pakkauksia)]],Lääkkeet[[#This Row],[Suurimman alitusluvan mukainen velvoite 
1.1.-30.6.2025 (pakkauksia)]],Lääkkeet[[#This Row],[Alin saldo 
1.1.-30.6.2025 (pakkauksia)]])*Lääkkeet[[#This Row],[Kirjanpitoarvo / pakkaus 1.1.2025
(EUR  ALV 0 %)]]</f>
        <v>0</v>
      </c>
      <c r="P1268" s="15"/>
      <c r="Q1268" s="12"/>
      <c r="R1268" s="12"/>
      <c r="S1268" s="12"/>
      <c r="T1268" s="13"/>
      <c r="U1268" s="39">
        <f>MIN(Lääkkeet[[#This Row],[Velvoite 1.7.2025 (pakkauksia)]],Lääkkeet[[#This Row],[Suurimman alitusluvan mukainen velvoite
1.7.-31.12.2025 (pakkauksia)]],Lääkkeet[[#This Row],[Alin saldo 
1.7.-31.12.2025 (pakkauksia)]])*Lääkkeet[[#This Row],[Kirjanpitoarvo / pakkaus 1.7.2025
(EUR  ALV 0 %)]]</f>
        <v>0</v>
      </c>
      <c r="W1268" s="49" t="str" cm="1">
        <f t="array" ref="W1268">IFERROR(_xlfn.IFS(Lääkkeet[[#This Row],[Sitoutunut pääoma 
1.1.-30.6.2025 (EUR)]]&gt;0,"Täytetyt",Lääkkeet[[#This Row],[Sitoutunut pääoma 
1.7.-31.12.2025 (EUR)]]&gt;0,"Täytetyt"),"")</f>
        <v/>
      </c>
      <c r="X1268" s="49"/>
      <c r="Y1268" s="5">
        <f>Hakulomake!$B$29</f>
        <v>0</v>
      </c>
    </row>
    <row r="1269" spans="1:25" x14ac:dyDescent="0.25">
      <c r="A1269" s="6" t="s">
        <v>59</v>
      </c>
      <c r="B1269" s="5">
        <f>Hakulomake!$B$17</f>
        <v>0</v>
      </c>
      <c r="C1269" s="61">
        <v>11</v>
      </c>
      <c r="D1269" s="5" t="s">
        <v>2149</v>
      </c>
      <c r="E1269" s="60" t="s">
        <v>2192</v>
      </c>
      <c r="F1269" s="5" t="s">
        <v>2151</v>
      </c>
      <c r="G1269" s="5" t="s">
        <v>2193</v>
      </c>
      <c r="H1269" s="5" t="s">
        <v>2153</v>
      </c>
      <c r="I1269" s="5" t="s">
        <v>133</v>
      </c>
      <c r="J1269" s="61">
        <v>100</v>
      </c>
      <c r="N1269" s="13"/>
      <c r="O1269" s="39">
        <f>MIN(Lääkkeet[[#This Row],[Velvoite 1.1.2025 (pakkauksia)]],Lääkkeet[[#This Row],[Suurimman alitusluvan mukainen velvoite 
1.1.-30.6.2025 (pakkauksia)]],Lääkkeet[[#This Row],[Alin saldo 
1.1.-30.6.2025 (pakkauksia)]])*Lääkkeet[[#This Row],[Kirjanpitoarvo / pakkaus 1.1.2025
(EUR  ALV 0 %)]]</f>
        <v>0</v>
      </c>
      <c r="P1269" s="15"/>
      <c r="Q1269" s="12"/>
      <c r="R1269" s="12"/>
      <c r="S1269" s="12"/>
      <c r="T1269" s="13"/>
      <c r="U1269" s="39">
        <f>MIN(Lääkkeet[[#This Row],[Velvoite 1.7.2025 (pakkauksia)]],Lääkkeet[[#This Row],[Suurimman alitusluvan mukainen velvoite
1.7.-31.12.2025 (pakkauksia)]],Lääkkeet[[#This Row],[Alin saldo 
1.7.-31.12.2025 (pakkauksia)]])*Lääkkeet[[#This Row],[Kirjanpitoarvo / pakkaus 1.7.2025
(EUR  ALV 0 %)]]</f>
        <v>0</v>
      </c>
      <c r="W1269" s="49" t="str" cm="1">
        <f t="array" ref="W1269">IFERROR(_xlfn.IFS(Lääkkeet[[#This Row],[Sitoutunut pääoma 
1.1.-30.6.2025 (EUR)]]&gt;0,"Täytetyt",Lääkkeet[[#This Row],[Sitoutunut pääoma 
1.7.-31.12.2025 (EUR)]]&gt;0,"Täytetyt"),"")</f>
        <v/>
      </c>
      <c r="X1269" s="49"/>
      <c r="Y1269" s="5">
        <f>Hakulomake!$B$29</f>
        <v>0</v>
      </c>
    </row>
    <row r="1270" spans="1:25" x14ac:dyDescent="0.25">
      <c r="A1270" s="6" t="s">
        <v>59</v>
      </c>
      <c r="B1270" s="5">
        <f>Hakulomake!$B$17</f>
        <v>0</v>
      </c>
      <c r="C1270" s="61">
        <v>11</v>
      </c>
      <c r="D1270" s="5" t="s">
        <v>2149</v>
      </c>
      <c r="E1270" s="60" t="s">
        <v>2194</v>
      </c>
      <c r="F1270" s="5" t="s">
        <v>2151</v>
      </c>
      <c r="G1270" s="5" t="s">
        <v>2182</v>
      </c>
      <c r="H1270" s="5" t="s">
        <v>2157</v>
      </c>
      <c r="I1270" s="5" t="s">
        <v>133</v>
      </c>
      <c r="J1270" s="61">
        <v>100</v>
      </c>
      <c r="N1270" s="13"/>
      <c r="O1270" s="39">
        <f>MIN(Lääkkeet[[#This Row],[Velvoite 1.1.2025 (pakkauksia)]],Lääkkeet[[#This Row],[Suurimman alitusluvan mukainen velvoite 
1.1.-30.6.2025 (pakkauksia)]],Lääkkeet[[#This Row],[Alin saldo 
1.1.-30.6.2025 (pakkauksia)]])*Lääkkeet[[#This Row],[Kirjanpitoarvo / pakkaus 1.1.2025
(EUR  ALV 0 %)]]</f>
        <v>0</v>
      </c>
      <c r="P1270" s="15"/>
      <c r="Q1270" s="12"/>
      <c r="R1270" s="12"/>
      <c r="S1270" s="12"/>
      <c r="T1270" s="13"/>
      <c r="U1270" s="39">
        <f>MIN(Lääkkeet[[#This Row],[Velvoite 1.7.2025 (pakkauksia)]],Lääkkeet[[#This Row],[Suurimman alitusluvan mukainen velvoite
1.7.-31.12.2025 (pakkauksia)]],Lääkkeet[[#This Row],[Alin saldo 
1.7.-31.12.2025 (pakkauksia)]])*Lääkkeet[[#This Row],[Kirjanpitoarvo / pakkaus 1.7.2025
(EUR  ALV 0 %)]]</f>
        <v>0</v>
      </c>
      <c r="W1270" s="49" t="str" cm="1">
        <f t="array" ref="W1270">IFERROR(_xlfn.IFS(Lääkkeet[[#This Row],[Sitoutunut pääoma 
1.1.-30.6.2025 (EUR)]]&gt;0,"Täytetyt",Lääkkeet[[#This Row],[Sitoutunut pääoma 
1.7.-31.12.2025 (EUR)]]&gt;0,"Täytetyt"),"")</f>
        <v/>
      </c>
      <c r="X1270" s="49"/>
      <c r="Y1270" s="5">
        <f>Hakulomake!$B$29</f>
        <v>0</v>
      </c>
    </row>
    <row r="1271" spans="1:25" x14ac:dyDescent="0.25">
      <c r="A1271" s="6" t="s">
        <v>59</v>
      </c>
      <c r="B1271" s="5">
        <f>Hakulomake!$B$17</f>
        <v>0</v>
      </c>
      <c r="C1271" s="61">
        <v>11</v>
      </c>
      <c r="D1271" s="5" t="s">
        <v>2149</v>
      </c>
      <c r="E1271" s="60" t="s">
        <v>2195</v>
      </c>
      <c r="F1271" s="5" t="s">
        <v>2151</v>
      </c>
      <c r="G1271" s="5" t="s">
        <v>2156</v>
      </c>
      <c r="H1271" s="5" t="s">
        <v>2183</v>
      </c>
      <c r="I1271" s="5" t="s">
        <v>133</v>
      </c>
      <c r="J1271" s="61">
        <v>100</v>
      </c>
      <c r="N1271" s="13"/>
      <c r="O1271" s="39">
        <f>MIN(Lääkkeet[[#This Row],[Velvoite 1.1.2025 (pakkauksia)]],Lääkkeet[[#This Row],[Suurimman alitusluvan mukainen velvoite 
1.1.-30.6.2025 (pakkauksia)]],Lääkkeet[[#This Row],[Alin saldo 
1.1.-30.6.2025 (pakkauksia)]])*Lääkkeet[[#This Row],[Kirjanpitoarvo / pakkaus 1.1.2025
(EUR  ALV 0 %)]]</f>
        <v>0</v>
      </c>
      <c r="P1271" s="15"/>
      <c r="Q1271" s="12"/>
      <c r="R1271" s="12"/>
      <c r="S1271" s="12"/>
      <c r="T1271" s="13"/>
      <c r="U1271" s="39">
        <f>MIN(Lääkkeet[[#This Row],[Velvoite 1.7.2025 (pakkauksia)]],Lääkkeet[[#This Row],[Suurimman alitusluvan mukainen velvoite
1.7.-31.12.2025 (pakkauksia)]],Lääkkeet[[#This Row],[Alin saldo 
1.7.-31.12.2025 (pakkauksia)]])*Lääkkeet[[#This Row],[Kirjanpitoarvo / pakkaus 1.7.2025
(EUR  ALV 0 %)]]</f>
        <v>0</v>
      </c>
      <c r="W1271" s="49" t="str" cm="1">
        <f t="array" ref="W1271">IFERROR(_xlfn.IFS(Lääkkeet[[#This Row],[Sitoutunut pääoma 
1.1.-30.6.2025 (EUR)]]&gt;0,"Täytetyt",Lääkkeet[[#This Row],[Sitoutunut pääoma 
1.7.-31.12.2025 (EUR)]]&gt;0,"Täytetyt"),"")</f>
        <v/>
      </c>
      <c r="X1271" s="49"/>
      <c r="Y1271" s="5">
        <f>Hakulomake!$B$29</f>
        <v>0</v>
      </c>
    </row>
    <row r="1272" spans="1:25" x14ac:dyDescent="0.25">
      <c r="A1272" s="6" t="s">
        <v>59</v>
      </c>
      <c r="B1272" s="5">
        <f>Hakulomake!$B$17</f>
        <v>0</v>
      </c>
      <c r="C1272" s="61">
        <v>11</v>
      </c>
      <c r="D1272" s="5" t="s">
        <v>2149</v>
      </c>
      <c r="E1272" s="60" t="s">
        <v>2196</v>
      </c>
      <c r="F1272" s="5" t="s">
        <v>2151</v>
      </c>
      <c r="G1272" s="5" t="s">
        <v>2197</v>
      </c>
      <c r="H1272" s="5" t="s">
        <v>2153</v>
      </c>
      <c r="I1272" s="5" t="s">
        <v>2198</v>
      </c>
      <c r="J1272" s="61">
        <v>100</v>
      </c>
      <c r="N1272" s="13"/>
      <c r="O1272" s="39">
        <f>MIN(Lääkkeet[[#This Row],[Velvoite 1.1.2025 (pakkauksia)]],Lääkkeet[[#This Row],[Suurimman alitusluvan mukainen velvoite 
1.1.-30.6.2025 (pakkauksia)]],Lääkkeet[[#This Row],[Alin saldo 
1.1.-30.6.2025 (pakkauksia)]])*Lääkkeet[[#This Row],[Kirjanpitoarvo / pakkaus 1.1.2025
(EUR  ALV 0 %)]]</f>
        <v>0</v>
      </c>
      <c r="P1272" s="15"/>
      <c r="Q1272" s="12"/>
      <c r="R1272" s="12"/>
      <c r="S1272" s="12"/>
      <c r="T1272" s="13"/>
      <c r="U1272" s="39">
        <f>MIN(Lääkkeet[[#This Row],[Velvoite 1.7.2025 (pakkauksia)]],Lääkkeet[[#This Row],[Suurimman alitusluvan mukainen velvoite
1.7.-31.12.2025 (pakkauksia)]],Lääkkeet[[#This Row],[Alin saldo 
1.7.-31.12.2025 (pakkauksia)]])*Lääkkeet[[#This Row],[Kirjanpitoarvo / pakkaus 1.7.2025
(EUR  ALV 0 %)]]</f>
        <v>0</v>
      </c>
      <c r="W1272" s="49" t="str" cm="1">
        <f t="array" ref="W1272">IFERROR(_xlfn.IFS(Lääkkeet[[#This Row],[Sitoutunut pääoma 
1.1.-30.6.2025 (EUR)]]&gt;0,"Täytetyt",Lääkkeet[[#This Row],[Sitoutunut pääoma 
1.7.-31.12.2025 (EUR)]]&gt;0,"Täytetyt"),"")</f>
        <v/>
      </c>
      <c r="X1272" s="49"/>
      <c r="Y1272" s="5">
        <f>Hakulomake!$B$29</f>
        <v>0</v>
      </c>
    </row>
    <row r="1273" spans="1:25" x14ac:dyDescent="0.25">
      <c r="A1273" s="6" t="s">
        <v>59</v>
      </c>
      <c r="B1273" s="5">
        <f>Hakulomake!$B$17</f>
        <v>0</v>
      </c>
      <c r="C1273" s="61">
        <v>11</v>
      </c>
      <c r="D1273" s="5" t="s">
        <v>2149</v>
      </c>
      <c r="E1273" s="60" t="s">
        <v>2199</v>
      </c>
      <c r="F1273" s="5" t="s">
        <v>2151</v>
      </c>
      <c r="G1273" s="5" t="s">
        <v>2188</v>
      </c>
      <c r="H1273" s="5" t="s">
        <v>2157</v>
      </c>
      <c r="I1273" s="5" t="s">
        <v>133</v>
      </c>
      <c r="J1273" s="61">
        <v>100</v>
      </c>
      <c r="N1273" s="13"/>
      <c r="O1273" s="39">
        <f>MIN(Lääkkeet[[#This Row],[Velvoite 1.1.2025 (pakkauksia)]],Lääkkeet[[#This Row],[Suurimman alitusluvan mukainen velvoite 
1.1.-30.6.2025 (pakkauksia)]],Lääkkeet[[#This Row],[Alin saldo 
1.1.-30.6.2025 (pakkauksia)]])*Lääkkeet[[#This Row],[Kirjanpitoarvo / pakkaus 1.1.2025
(EUR  ALV 0 %)]]</f>
        <v>0</v>
      </c>
      <c r="P1273" s="15"/>
      <c r="Q1273" s="12"/>
      <c r="R1273" s="12"/>
      <c r="S1273" s="12"/>
      <c r="T1273" s="13"/>
      <c r="U1273" s="39">
        <f>MIN(Lääkkeet[[#This Row],[Velvoite 1.7.2025 (pakkauksia)]],Lääkkeet[[#This Row],[Suurimman alitusluvan mukainen velvoite
1.7.-31.12.2025 (pakkauksia)]],Lääkkeet[[#This Row],[Alin saldo 
1.7.-31.12.2025 (pakkauksia)]])*Lääkkeet[[#This Row],[Kirjanpitoarvo / pakkaus 1.7.2025
(EUR  ALV 0 %)]]</f>
        <v>0</v>
      </c>
      <c r="W1273" s="49" t="str" cm="1">
        <f t="array" ref="W1273">IFERROR(_xlfn.IFS(Lääkkeet[[#This Row],[Sitoutunut pääoma 
1.1.-30.6.2025 (EUR)]]&gt;0,"Täytetyt",Lääkkeet[[#This Row],[Sitoutunut pääoma 
1.7.-31.12.2025 (EUR)]]&gt;0,"Täytetyt"),"")</f>
        <v/>
      </c>
      <c r="X1273" s="49"/>
      <c r="Y1273" s="5">
        <f>Hakulomake!$B$29</f>
        <v>0</v>
      </c>
    </row>
    <row r="1274" spans="1:25" x14ac:dyDescent="0.25">
      <c r="A1274" s="6" t="s">
        <v>59</v>
      </c>
      <c r="B1274" s="5">
        <f>Hakulomake!$B$17</f>
        <v>0</v>
      </c>
      <c r="C1274" s="61">
        <v>11</v>
      </c>
      <c r="D1274" s="5" t="s">
        <v>2165</v>
      </c>
      <c r="E1274" s="60" t="s">
        <v>2200</v>
      </c>
      <c r="F1274" s="5" t="s">
        <v>2167</v>
      </c>
      <c r="G1274" s="5" t="s">
        <v>2173</v>
      </c>
      <c r="H1274" s="5" t="s">
        <v>1273</v>
      </c>
      <c r="I1274" s="5" t="s">
        <v>219</v>
      </c>
      <c r="J1274" s="61" t="s">
        <v>1630</v>
      </c>
      <c r="N1274" s="13"/>
      <c r="O1274" s="39">
        <f>MIN(Lääkkeet[[#This Row],[Velvoite 1.1.2025 (pakkauksia)]],Lääkkeet[[#This Row],[Suurimman alitusluvan mukainen velvoite 
1.1.-30.6.2025 (pakkauksia)]],Lääkkeet[[#This Row],[Alin saldo 
1.1.-30.6.2025 (pakkauksia)]])*Lääkkeet[[#This Row],[Kirjanpitoarvo / pakkaus 1.1.2025
(EUR  ALV 0 %)]]</f>
        <v>0</v>
      </c>
      <c r="P1274" s="15"/>
      <c r="Q1274" s="12"/>
      <c r="R1274" s="12"/>
      <c r="S1274" s="12"/>
      <c r="T1274" s="13"/>
      <c r="U1274" s="39">
        <f>MIN(Lääkkeet[[#This Row],[Velvoite 1.7.2025 (pakkauksia)]],Lääkkeet[[#This Row],[Suurimman alitusluvan mukainen velvoite
1.7.-31.12.2025 (pakkauksia)]],Lääkkeet[[#This Row],[Alin saldo 
1.7.-31.12.2025 (pakkauksia)]])*Lääkkeet[[#This Row],[Kirjanpitoarvo / pakkaus 1.7.2025
(EUR  ALV 0 %)]]</f>
        <v>0</v>
      </c>
      <c r="W1274" s="49" t="str" cm="1">
        <f t="array" ref="W1274">IFERROR(_xlfn.IFS(Lääkkeet[[#This Row],[Sitoutunut pääoma 
1.1.-30.6.2025 (EUR)]]&gt;0,"Täytetyt",Lääkkeet[[#This Row],[Sitoutunut pääoma 
1.7.-31.12.2025 (EUR)]]&gt;0,"Täytetyt"),"")</f>
        <v/>
      </c>
      <c r="X1274" s="49"/>
      <c r="Y1274" s="5">
        <f>Hakulomake!$B$29</f>
        <v>0</v>
      </c>
    </row>
    <row r="1275" spans="1:25" x14ac:dyDescent="0.25">
      <c r="A1275" s="6" t="s">
        <v>59</v>
      </c>
      <c r="B1275" s="5">
        <f>Hakulomake!$B$17</f>
        <v>0</v>
      </c>
      <c r="C1275" s="61">
        <v>11</v>
      </c>
      <c r="D1275" s="5" t="s">
        <v>2143</v>
      </c>
      <c r="E1275" s="60" t="s">
        <v>2201</v>
      </c>
      <c r="F1275" s="5" t="s">
        <v>2145</v>
      </c>
      <c r="G1275" s="5" t="s">
        <v>2202</v>
      </c>
      <c r="H1275" s="5" t="s">
        <v>132</v>
      </c>
      <c r="I1275" s="5" t="s">
        <v>806</v>
      </c>
      <c r="J1275" s="61">
        <v>100</v>
      </c>
      <c r="N1275" s="13"/>
      <c r="O1275" s="39">
        <f>MIN(Lääkkeet[[#This Row],[Velvoite 1.1.2025 (pakkauksia)]],Lääkkeet[[#This Row],[Suurimman alitusluvan mukainen velvoite 
1.1.-30.6.2025 (pakkauksia)]],Lääkkeet[[#This Row],[Alin saldo 
1.1.-30.6.2025 (pakkauksia)]])*Lääkkeet[[#This Row],[Kirjanpitoarvo / pakkaus 1.1.2025
(EUR  ALV 0 %)]]</f>
        <v>0</v>
      </c>
      <c r="P1275" s="15"/>
      <c r="Q1275" s="12"/>
      <c r="R1275" s="12"/>
      <c r="S1275" s="12"/>
      <c r="T1275" s="13"/>
      <c r="U1275" s="39">
        <f>MIN(Lääkkeet[[#This Row],[Velvoite 1.7.2025 (pakkauksia)]],Lääkkeet[[#This Row],[Suurimman alitusluvan mukainen velvoite
1.7.-31.12.2025 (pakkauksia)]],Lääkkeet[[#This Row],[Alin saldo 
1.7.-31.12.2025 (pakkauksia)]])*Lääkkeet[[#This Row],[Kirjanpitoarvo / pakkaus 1.7.2025
(EUR  ALV 0 %)]]</f>
        <v>0</v>
      </c>
      <c r="W1275" s="49" t="str" cm="1">
        <f t="array" ref="W1275">IFERROR(_xlfn.IFS(Lääkkeet[[#This Row],[Sitoutunut pääoma 
1.1.-30.6.2025 (EUR)]]&gt;0,"Täytetyt",Lääkkeet[[#This Row],[Sitoutunut pääoma 
1.7.-31.12.2025 (EUR)]]&gt;0,"Täytetyt"),"")</f>
        <v/>
      </c>
      <c r="X1275" s="49"/>
      <c r="Y1275" s="5">
        <f>Hakulomake!$B$29</f>
        <v>0</v>
      </c>
    </row>
    <row r="1276" spans="1:25" x14ac:dyDescent="0.25">
      <c r="A1276" s="6" t="s">
        <v>59</v>
      </c>
      <c r="B1276" s="5">
        <f>Hakulomake!$B$17</f>
        <v>0</v>
      </c>
      <c r="C1276" s="61">
        <v>11</v>
      </c>
      <c r="D1276" s="5" t="s">
        <v>2165</v>
      </c>
      <c r="E1276" s="60" t="s">
        <v>2203</v>
      </c>
      <c r="F1276" s="5" t="s">
        <v>2167</v>
      </c>
      <c r="G1276" s="5" t="s">
        <v>2168</v>
      </c>
      <c r="H1276" s="5" t="s">
        <v>170</v>
      </c>
      <c r="I1276" s="5" t="s">
        <v>133</v>
      </c>
      <c r="J1276" s="61">
        <v>100</v>
      </c>
      <c r="N1276" s="13"/>
      <c r="O1276" s="39">
        <f>MIN(Lääkkeet[[#This Row],[Velvoite 1.1.2025 (pakkauksia)]],Lääkkeet[[#This Row],[Suurimman alitusluvan mukainen velvoite 
1.1.-30.6.2025 (pakkauksia)]],Lääkkeet[[#This Row],[Alin saldo 
1.1.-30.6.2025 (pakkauksia)]])*Lääkkeet[[#This Row],[Kirjanpitoarvo / pakkaus 1.1.2025
(EUR  ALV 0 %)]]</f>
        <v>0</v>
      </c>
      <c r="P1276" s="15"/>
      <c r="Q1276" s="12"/>
      <c r="R1276" s="12"/>
      <c r="S1276" s="12"/>
      <c r="T1276" s="13"/>
      <c r="U1276" s="39">
        <f>MIN(Lääkkeet[[#This Row],[Velvoite 1.7.2025 (pakkauksia)]],Lääkkeet[[#This Row],[Suurimman alitusluvan mukainen velvoite
1.7.-31.12.2025 (pakkauksia)]],Lääkkeet[[#This Row],[Alin saldo 
1.7.-31.12.2025 (pakkauksia)]])*Lääkkeet[[#This Row],[Kirjanpitoarvo / pakkaus 1.7.2025
(EUR  ALV 0 %)]]</f>
        <v>0</v>
      </c>
      <c r="W1276" s="49" t="str" cm="1">
        <f t="array" ref="W1276">IFERROR(_xlfn.IFS(Lääkkeet[[#This Row],[Sitoutunut pääoma 
1.1.-30.6.2025 (EUR)]]&gt;0,"Täytetyt",Lääkkeet[[#This Row],[Sitoutunut pääoma 
1.7.-31.12.2025 (EUR)]]&gt;0,"Täytetyt"),"")</f>
        <v/>
      </c>
      <c r="X1276" s="49"/>
      <c r="Y1276" s="5">
        <f>Hakulomake!$B$29</f>
        <v>0</v>
      </c>
    </row>
    <row r="1277" spans="1:25" x14ac:dyDescent="0.25">
      <c r="A1277" s="6" t="s">
        <v>59</v>
      </c>
      <c r="B1277" s="5">
        <f>Hakulomake!$B$17</f>
        <v>0</v>
      </c>
      <c r="C1277" s="61">
        <v>11</v>
      </c>
      <c r="D1277" s="5" t="s">
        <v>2143</v>
      </c>
      <c r="E1277" s="60" t="s">
        <v>2204</v>
      </c>
      <c r="F1277" s="5" t="s">
        <v>2145</v>
      </c>
      <c r="G1277" s="5" t="s">
        <v>2146</v>
      </c>
      <c r="H1277" s="5" t="s">
        <v>654</v>
      </c>
      <c r="I1277" s="5" t="s">
        <v>2205</v>
      </c>
      <c r="J1277" s="61" t="s">
        <v>72</v>
      </c>
      <c r="N1277" s="13"/>
      <c r="O1277" s="39">
        <f>MIN(Lääkkeet[[#This Row],[Velvoite 1.1.2025 (pakkauksia)]],Lääkkeet[[#This Row],[Suurimman alitusluvan mukainen velvoite 
1.1.-30.6.2025 (pakkauksia)]],Lääkkeet[[#This Row],[Alin saldo 
1.1.-30.6.2025 (pakkauksia)]])*Lääkkeet[[#This Row],[Kirjanpitoarvo / pakkaus 1.1.2025
(EUR  ALV 0 %)]]</f>
        <v>0</v>
      </c>
      <c r="P1277" s="15"/>
      <c r="Q1277" s="12"/>
      <c r="R1277" s="12"/>
      <c r="S1277" s="12"/>
      <c r="T1277" s="13"/>
      <c r="U1277" s="39">
        <f>MIN(Lääkkeet[[#This Row],[Velvoite 1.7.2025 (pakkauksia)]],Lääkkeet[[#This Row],[Suurimman alitusluvan mukainen velvoite
1.7.-31.12.2025 (pakkauksia)]],Lääkkeet[[#This Row],[Alin saldo 
1.7.-31.12.2025 (pakkauksia)]])*Lääkkeet[[#This Row],[Kirjanpitoarvo / pakkaus 1.7.2025
(EUR  ALV 0 %)]]</f>
        <v>0</v>
      </c>
      <c r="W1277" s="49" t="str" cm="1">
        <f t="array" ref="W1277">IFERROR(_xlfn.IFS(Lääkkeet[[#This Row],[Sitoutunut pääoma 
1.1.-30.6.2025 (EUR)]]&gt;0,"Täytetyt",Lääkkeet[[#This Row],[Sitoutunut pääoma 
1.7.-31.12.2025 (EUR)]]&gt;0,"Täytetyt"),"")</f>
        <v/>
      </c>
      <c r="X1277" s="49"/>
      <c r="Y1277" s="5">
        <f>Hakulomake!$B$29</f>
        <v>0</v>
      </c>
    </row>
    <row r="1278" spans="1:25" x14ac:dyDescent="0.25">
      <c r="A1278" s="6" t="s">
        <v>59</v>
      </c>
      <c r="B1278" s="5">
        <f>Hakulomake!$B$17</f>
        <v>0</v>
      </c>
      <c r="C1278" s="61">
        <v>11</v>
      </c>
      <c r="D1278" s="5" t="s">
        <v>2143</v>
      </c>
      <c r="E1278" s="60" t="s">
        <v>2206</v>
      </c>
      <c r="F1278" s="5" t="s">
        <v>2145</v>
      </c>
      <c r="G1278" s="5" t="s">
        <v>2164</v>
      </c>
      <c r="H1278" s="5" t="s">
        <v>111</v>
      </c>
      <c r="I1278" s="5" t="s">
        <v>193</v>
      </c>
      <c r="J1278" s="61" t="s">
        <v>1005</v>
      </c>
      <c r="N1278" s="13"/>
      <c r="O1278" s="39">
        <f>MIN(Lääkkeet[[#This Row],[Velvoite 1.1.2025 (pakkauksia)]],Lääkkeet[[#This Row],[Suurimman alitusluvan mukainen velvoite 
1.1.-30.6.2025 (pakkauksia)]],Lääkkeet[[#This Row],[Alin saldo 
1.1.-30.6.2025 (pakkauksia)]])*Lääkkeet[[#This Row],[Kirjanpitoarvo / pakkaus 1.1.2025
(EUR  ALV 0 %)]]</f>
        <v>0</v>
      </c>
      <c r="P1278" s="15"/>
      <c r="Q1278" s="12"/>
      <c r="R1278" s="12"/>
      <c r="S1278" s="12"/>
      <c r="T1278" s="13"/>
      <c r="U1278" s="39">
        <f>MIN(Lääkkeet[[#This Row],[Velvoite 1.7.2025 (pakkauksia)]],Lääkkeet[[#This Row],[Suurimman alitusluvan mukainen velvoite
1.7.-31.12.2025 (pakkauksia)]],Lääkkeet[[#This Row],[Alin saldo 
1.7.-31.12.2025 (pakkauksia)]])*Lääkkeet[[#This Row],[Kirjanpitoarvo / pakkaus 1.7.2025
(EUR  ALV 0 %)]]</f>
        <v>0</v>
      </c>
      <c r="W1278" s="49" t="str" cm="1">
        <f t="array" ref="W1278">IFERROR(_xlfn.IFS(Lääkkeet[[#This Row],[Sitoutunut pääoma 
1.1.-30.6.2025 (EUR)]]&gt;0,"Täytetyt",Lääkkeet[[#This Row],[Sitoutunut pääoma 
1.7.-31.12.2025 (EUR)]]&gt;0,"Täytetyt"),"")</f>
        <v/>
      </c>
      <c r="X1278" s="49"/>
      <c r="Y1278" s="5">
        <f>Hakulomake!$B$29</f>
        <v>0</v>
      </c>
    </row>
    <row r="1279" spans="1:25" x14ac:dyDescent="0.25">
      <c r="A1279" s="6" t="s">
        <v>59</v>
      </c>
      <c r="B1279" s="5">
        <f>Hakulomake!$B$17</f>
        <v>0</v>
      </c>
      <c r="C1279" s="61">
        <v>11</v>
      </c>
      <c r="D1279" s="5" t="s">
        <v>2149</v>
      </c>
      <c r="E1279" s="60" t="s">
        <v>2207</v>
      </c>
      <c r="F1279" s="5" t="s">
        <v>2151</v>
      </c>
      <c r="G1279" s="5" t="s">
        <v>2208</v>
      </c>
      <c r="H1279" s="5" t="s">
        <v>2209</v>
      </c>
      <c r="I1279" s="5" t="s">
        <v>806</v>
      </c>
      <c r="J1279" s="61">
        <v>100</v>
      </c>
      <c r="N1279" s="13"/>
      <c r="O1279" s="39">
        <f>MIN(Lääkkeet[[#This Row],[Velvoite 1.1.2025 (pakkauksia)]],Lääkkeet[[#This Row],[Suurimman alitusluvan mukainen velvoite 
1.1.-30.6.2025 (pakkauksia)]],Lääkkeet[[#This Row],[Alin saldo 
1.1.-30.6.2025 (pakkauksia)]])*Lääkkeet[[#This Row],[Kirjanpitoarvo / pakkaus 1.1.2025
(EUR  ALV 0 %)]]</f>
        <v>0</v>
      </c>
      <c r="P1279" s="15"/>
      <c r="Q1279" s="12"/>
      <c r="R1279" s="12"/>
      <c r="S1279" s="12"/>
      <c r="T1279" s="13"/>
      <c r="U1279" s="39">
        <f>MIN(Lääkkeet[[#This Row],[Velvoite 1.7.2025 (pakkauksia)]],Lääkkeet[[#This Row],[Suurimman alitusluvan mukainen velvoite
1.7.-31.12.2025 (pakkauksia)]],Lääkkeet[[#This Row],[Alin saldo 
1.7.-31.12.2025 (pakkauksia)]])*Lääkkeet[[#This Row],[Kirjanpitoarvo / pakkaus 1.7.2025
(EUR  ALV 0 %)]]</f>
        <v>0</v>
      </c>
      <c r="W1279" s="49" t="str" cm="1">
        <f t="array" ref="W1279">IFERROR(_xlfn.IFS(Lääkkeet[[#This Row],[Sitoutunut pääoma 
1.1.-30.6.2025 (EUR)]]&gt;0,"Täytetyt",Lääkkeet[[#This Row],[Sitoutunut pääoma 
1.7.-31.12.2025 (EUR)]]&gt;0,"Täytetyt"),"")</f>
        <v/>
      </c>
      <c r="X1279" s="49"/>
      <c r="Y1279" s="5">
        <f>Hakulomake!$B$29</f>
        <v>0</v>
      </c>
    </row>
    <row r="1280" spans="1:25" x14ac:dyDescent="0.25">
      <c r="A1280" s="6" t="s">
        <v>59</v>
      </c>
      <c r="B1280" s="5">
        <f>Hakulomake!$B$17</f>
        <v>0</v>
      </c>
      <c r="C1280" s="61">
        <v>11</v>
      </c>
      <c r="D1280" s="5" t="s">
        <v>2143</v>
      </c>
      <c r="E1280" s="60" t="s">
        <v>2210</v>
      </c>
      <c r="F1280" s="5" t="s">
        <v>2145</v>
      </c>
      <c r="G1280" s="5" t="s">
        <v>2202</v>
      </c>
      <c r="H1280" s="5" t="s">
        <v>93</v>
      </c>
      <c r="I1280" s="5" t="s">
        <v>806</v>
      </c>
      <c r="J1280" s="61">
        <v>100</v>
      </c>
      <c r="N1280" s="13"/>
      <c r="O1280" s="39">
        <f>MIN(Lääkkeet[[#This Row],[Velvoite 1.1.2025 (pakkauksia)]],Lääkkeet[[#This Row],[Suurimman alitusluvan mukainen velvoite 
1.1.-30.6.2025 (pakkauksia)]],Lääkkeet[[#This Row],[Alin saldo 
1.1.-30.6.2025 (pakkauksia)]])*Lääkkeet[[#This Row],[Kirjanpitoarvo / pakkaus 1.1.2025
(EUR  ALV 0 %)]]</f>
        <v>0</v>
      </c>
      <c r="P1280" s="15"/>
      <c r="Q1280" s="12"/>
      <c r="R1280" s="12"/>
      <c r="S1280" s="12"/>
      <c r="T1280" s="13"/>
      <c r="U1280" s="39">
        <f>MIN(Lääkkeet[[#This Row],[Velvoite 1.7.2025 (pakkauksia)]],Lääkkeet[[#This Row],[Suurimman alitusluvan mukainen velvoite
1.7.-31.12.2025 (pakkauksia)]],Lääkkeet[[#This Row],[Alin saldo 
1.7.-31.12.2025 (pakkauksia)]])*Lääkkeet[[#This Row],[Kirjanpitoarvo / pakkaus 1.7.2025
(EUR  ALV 0 %)]]</f>
        <v>0</v>
      </c>
      <c r="W1280" s="49" t="str" cm="1">
        <f t="array" ref="W1280">IFERROR(_xlfn.IFS(Lääkkeet[[#This Row],[Sitoutunut pääoma 
1.1.-30.6.2025 (EUR)]]&gt;0,"Täytetyt",Lääkkeet[[#This Row],[Sitoutunut pääoma 
1.7.-31.12.2025 (EUR)]]&gt;0,"Täytetyt"),"")</f>
        <v/>
      </c>
      <c r="X1280" s="49"/>
      <c r="Y1280" s="5">
        <f>Hakulomake!$B$29</f>
        <v>0</v>
      </c>
    </row>
    <row r="1281" spans="1:25" x14ac:dyDescent="0.25">
      <c r="A1281" s="6" t="s">
        <v>59</v>
      </c>
      <c r="B1281" s="5">
        <f>Hakulomake!$B$17</f>
        <v>0</v>
      </c>
      <c r="C1281" s="61">
        <v>11</v>
      </c>
      <c r="D1281" s="5" t="s">
        <v>2149</v>
      </c>
      <c r="E1281" s="60" t="s">
        <v>2211</v>
      </c>
      <c r="F1281" s="5" t="s">
        <v>2151</v>
      </c>
      <c r="G1281" s="5" t="s">
        <v>2152</v>
      </c>
      <c r="H1281" s="5" t="s">
        <v>2212</v>
      </c>
      <c r="I1281" s="5" t="s">
        <v>133</v>
      </c>
      <c r="J1281" s="61">
        <v>100</v>
      </c>
      <c r="N1281" s="13"/>
      <c r="O1281" s="39">
        <f>MIN(Lääkkeet[[#This Row],[Velvoite 1.1.2025 (pakkauksia)]],Lääkkeet[[#This Row],[Suurimman alitusluvan mukainen velvoite 
1.1.-30.6.2025 (pakkauksia)]],Lääkkeet[[#This Row],[Alin saldo 
1.1.-30.6.2025 (pakkauksia)]])*Lääkkeet[[#This Row],[Kirjanpitoarvo / pakkaus 1.1.2025
(EUR  ALV 0 %)]]</f>
        <v>0</v>
      </c>
      <c r="P1281" s="15"/>
      <c r="Q1281" s="12"/>
      <c r="R1281" s="12"/>
      <c r="S1281" s="12"/>
      <c r="T1281" s="13"/>
      <c r="U1281" s="39">
        <f>MIN(Lääkkeet[[#This Row],[Velvoite 1.7.2025 (pakkauksia)]],Lääkkeet[[#This Row],[Suurimman alitusluvan mukainen velvoite
1.7.-31.12.2025 (pakkauksia)]],Lääkkeet[[#This Row],[Alin saldo 
1.7.-31.12.2025 (pakkauksia)]])*Lääkkeet[[#This Row],[Kirjanpitoarvo / pakkaus 1.7.2025
(EUR  ALV 0 %)]]</f>
        <v>0</v>
      </c>
      <c r="W1281" s="49" t="str" cm="1">
        <f t="array" ref="W1281">IFERROR(_xlfn.IFS(Lääkkeet[[#This Row],[Sitoutunut pääoma 
1.1.-30.6.2025 (EUR)]]&gt;0,"Täytetyt",Lääkkeet[[#This Row],[Sitoutunut pääoma 
1.7.-31.12.2025 (EUR)]]&gt;0,"Täytetyt"),"")</f>
        <v/>
      </c>
      <c r="X1281" s="49"/>
      <c r="Y1281" s="5">
        <f>Hakulomake!$B$29</f>
        <v>0</v>
      </c>
    </row>
    <row r="1282" spans="1:25" x14ac:dyDescent="0.25">
      <c r="A1282" s="6" t="s">
        <v>59</v>
      </c>
      <c r="B1282" s="5">
        <f>Hakulomake!$B$17</f>
        <v>0</v>
      </c>
      <c r="C1282" s="61">
        <v>11</v>
      </c>
      <c r="D1282" s="5" t="s">
        <v>2213</v>
      </c>
      <c r="E1282" s="60" t="s">
        <v>2214</v>
      </c>
      <c r="F1282" s="5" t="s">
        <v>2215</v>
      </c>
      <c r="G1282" s="5" t="s">
        <v>2216</v>
      </c>
      <c r="H1282" s="5" t="s">
        <v>762</v>
      </c>
      <c r="I1282" s="5" t="s">
        <v>2217</v>
      </c>
      <c r="J1282" s="61" t="s">
        <v>947</v>
      </c>
      <c r="N1282" s="13"/>
      <c r="O1282" s="39">
        <f>MIN(Lääkkeet[[#This Row],[Velvoite 1.1.2025 (pakkauksia)]],Lääkkeet[[#This Row],[Suurimman alitusluvan mukainen velvoite 
1.1.-30.6.2025 (pakkauksia)]],Lääkkeet[[#This Row],[Alin saldo 
1.1.-30.6.2025 (pakkauksia)]])*Lääkkeet[[#This Row],[Kirjanpitoarvo / pakkaus 1.1.2025
(EUR  ALV 0 %)]]</f>
        <v>0</v>
      </c>
      <c r="P1282" s="15"/>
      <c r="Q1282" s="12"/>
      <c r="R1282" s="12"/>
      <c r="S1282" s="12"/>
      <c r="T1282" s="13"/>
      <c r="U1282" s="39">
        <f>MIN(Lääkkeet[[#This Row],[Velvoite 1.7.2025 (pakkauksia)]],Lääkkeet[[#This Row],[Suurimman alitusluvan mukainen velvoite
1.7.-31.12.2025 (pakkauksia)]],Lääkkeet[[#This Row],[Alin saldo 
1.7.-31.12.2025 (pakkauksia)]])*Lääkkeet[[#This Row],[Kirjanpitoarvo / pakkaus 1.7.2025
(EUR  ALV 0 %)]]</f>
        <v>0</v>
      </c>
      <c r="W1282" s="49" t="str" cm="1">
        <f t="array" ref="W1282">IFERROR(_xlfn.IFS(Lääkkeet[[#This Row],[Sitoutunut pääoma 
1.1.-30.6.2025 (EUR)]]&gt;0,"Täytetyt",Lääkkeet[[#This Row],[Sitoutunut pääoma 
1.7.-31.12.2025 (EUR)]]&gt;0,"Täytetyt"),"")</f>
        <v/>
      </c>
      <c r="X1282" s="49"/>
      <c r="Y1282" s="5">
        <f>Hakulomake!$B$29</f>
        <v>0</v>
      </c>
    </row>
    <row r="1283" spans="1:25" x14ac:dyDescent="0.25">
      <c r="A1283" s="6" t="s">
        <v>59</v>
      </c>
      <c r="B1283" s="5">
        <f>Hakulomake!$B$17</f>
        <v>0</v>
      </c>
      <c r="C1283" s="61">
        <v>11</v>
      </c>
      <c r="D1283" s="5" t="s">
        <v>2149</v>
      </c>
      <c r="F1283" s="5" t="s">
        <v>2151</v>
      </c>
      <c r="G1283" s="5" t="s">
        <v>2188</v>
      </c>
      <c r="H1283" s="5" t="s">
        <v>2157</v>
      </c>
      <c r="I1283" s="5" t="s">
        <v>133</v>
      </c>
      <c r="J1283" s="61">
        <v>100</v>
      </c>
      <c r="N1283" s="13"/>
      <c r="O1283" s="39">
        <f>MIN(Lääkkeet[[#This Row],[Velvoite 1.1.2025 (pakkauksia)]],Lääkkeet[[#This Row],[Suurimman alitusluvan mukainen velvoite 
1.1.-30.6.2025 (pakkauksia)]],Lääkkeet[[#This Row],[Alin saldo 
1.1.-30.6.2025 (pakkauksia)]])*Lääkkeet[[#This Row],[Kirjanpitoarvo / pakkaus 1.1.2025
(EUR  ALV 0 %)]]</f>
        <v>0</v>
      </c>
      <c r="P1283" s="15"/>
      <c r="Q1283" s="12"/>
      <c r="R1283" s="12"/>
      <c r="S1283" s="12"/>
      <c r="T1283" s="13"/>
      <c r="U1283" s="39">
        <f>MIN(Lääkkeet[[#This Row],[Velvoite 1.7.2025 (pakkauksia)]],Lääkkeet[[#This Row],[Suurimman alitusluvan mukainen velvoite
1.7.-31.12.2025 (pakkauksia)]],Lääkkeet[[#This Row],[Alin saldo 
1.7.-31.12.2025 (pakkauksia)]])*Lääkkeet[[#This Row],[Kirjanpitoarvo / pakkaus 1.7.2025
(EUR  ALV 0 %)]]</f>
        <v>0</v>
      </c>
      <c r="W1283" s="49" t="str" cm="1">
        <f t="array" ref="W1283">IFERROR(_xlfn.IFS(Lääkkeet[[#This Row],[Sitoutunut pääoma 
1.1.-30.6.2025 (EUR)]]&gt;0,"Täytetyt",Lääkkeet[[#This Row],[Sitoutunut pääoma 
1.7.-31.12.2025 (EUR)]]&gt;0,"Täytetyt"),"")</f>
        <v/>
      </c>
      <c r="X1283" s="49"/>
      <c r="Y1283" s="5">
        <f>Hakulomake!$B$29</f>
        <v>0</v>
      </c>
    </row>
    <row r="1284" spans="1:25" x14ac:dyDescent="0.25">
      <c r="A1284" s="6" t="s">
        <v>59</v>
      </c>
      <c r="B1284" s="5">
        <f>Hakulomake!$B$17</f>
        <v>0</v>
      </c>
      <c r="C1284" s="61">
        <v>12</v>
      </c>
      <c r="D1284" s="5" t="s">
        <v>2218</v>
      </c>
      <c r="E1284" s="60" t="s">
        <v>2219</v>
      </c>
      <c r="F1284" s="5" t="s">
        <v>2220</v>
      </c>
      <c r="G1284" s="5" t="s">
        <v>2221</v>
      </c>
      <c r="H1284" s="5" t="s">
        <v>223</v>
      </c>
      <c r="I1284" s="5" t="s">
        <v>2222</v>
      </c>
      <c r="J1284" s="61" t="s">
        <v>2223</v>
      </c>
      <c r="N1284" s="13"/>
      <c r="O1284" s="39">
        <f>MIN(Lääkkeet[[#This Row],[Velvoite 1.1.2025 (pakkauksia)]],Lääkkeet[[#This Row],[Suurimman alitusluvan mukainen velvoite 
1.1.-30.6.2025 (pakkauksia)]],Lääkkeet[[#This Row],[Alin saldo 
1.1.-30.6.2025 (pakkauksia)]])*Lääkkeet[[#This Row],[Kirjanpitoarvo / pakkaus 1.1.2025
(EUR  ALV 0 %)]]</f>
        <v>0</v>
      </c>
      <c r="P1284" s="15"/>
      <c r="Q1284" s="12"/>
      <c r="R1284" s="12"/>
      <c r="S1284" s="12"/>
      <c r="T1284" s="13"/>
      <c r="U1284" s="39">
        <f>MIN(Lääkkeet[[#This Row],[Velvoite 1.7.2025 (pakkauksia)]],Lääkkeet[[#This Row],[Suurimman alitusluvan mukainen velvoite
1.7.-31.12.2025 (pakkauksia)]],Lääkkeet[[#This Row],[Alin saldo 
1.7.-31.12.2025 (pakkauksia)]])*Lääkkeet[[#This Row],[Kirjanpitoarvo / pakkaus 1.7.2025
(EUR  ALV 0 %)]]</f>
        <v>0</v>
      </c>
      <c r="W1284" s="49" t="str" cm="1">
        <f t="array" ref="W1284">IFERROR(_xlfn.IFS(Lääkkeet[[#This Row],[Sitoutunut pääoma 
1.1.-30.6.2025 (EUR)]]&gt;0,"Täytetyt",Lääkkeet[[#This Row],[Sitoutunut pääoma 
1.7.-31.12.2025 (EUR)]]&gt;0,"Täytetyt"),"")</f>
        <v/>
      </c>
      <c r="X1284" s="49"/>
      <c r="Y1284" s="5">
        <f>Hakulomake!$B$29</f>
        <v>0</v>
      </c>
    </row>
    <row r="1285" spans="1:25" x14ac:dyDescent="0.25">
      <c r="A1285" s="6" t="s">
        <v>59</v>
      </c>
      <c r="B1285" s="5">
        <f>Hakulomake!$B$17</f>
        <v>0</v>
      </c>
      <c r="C1285" s="61">
        <v>12</v>
      </c>
      <c r="D1285" s="5" t="s">
        <v>2224</v>
      </c>
      <c r="E1285" s="60" t="s">
        <v>2225</v>
      </c>
      <c r="F1285" s="5" t="s">
        <v>2226</v>
      </c>
      <c r="G1285" s="5" t="s">
        <v>2227</v>
      </c>
      <c r="H1285" s="5" t="s">
        <v>2228</v>
      </c>
      <c r="I1285" s="5" t="s">
        <v>2229</v>
      </c>
      <c r="J1285" s="61" t="s">
        <v>2230</v>
      </c>
      <c r="N1285" s="13"/>
      <c r="O1285" s="39">
        <f>MIN(Lääkkeet[[#This Row],[Velvoite 1.1.2025 (pakkauksia)]],Lääkkeet[[#This Row],[Suurimman alitusluvan mukainen velvoite 
1.1.-30.6.2025 (pakkauksia)]],Lääkkeet[[#This Row],[Alin saldo 
1.1.-30.6.2025 (pakkauksia)]])*Lääkkeet[[#This Row],[Kirjanpitoarvo / pakkaus 1.1.2025
(EUR  ALV 0 %)]]</f>
        <v>0</v>
      </c>
      <c r="P1285" s="15"/>
      <c r="Q1285" s="12"/>
      <c r="R1285" s="12"/>
      <c r="S1285" s="12"/>
      <c r="T1285" s="13"/>
      <c r="U1285" s="39">
        <f>MIN(Lääkkeet[[#This Row],[Velvoite 1.7.2025 (pakkauksia)]],Lääkkeet[[#This Row],[Suurimman alitusluvan mukainen velvoite
1.7.-31.12.2025 (pakkauksia)]],Lääkkeet[[#This Row],[Alin saldo 
1.7.-31.12.2025 (pakkauksia)]])*Lääkkeet[[#This Row],[Kirjanpitoarvo / pakkaus 1.7.2025
(EUR  ALV 0 %)]]</f>
        <v>0</v>
      </c>
      <c r="W1285" s="49" t="str" cm="1">
        <f t="array" ref="W1285">IFERROR(_xlfn.IFS(Lääkkeet[[#This Row],[Sitoutunut pääoma 
1.1.-30.6.2025 (EUR)]]&gt;0,"Täytetyt",Lääkkeet[[#This Row],[Sitoutunut pääoma 
1.7.-31.12.2025 (EUR)]]&gt;0,"Täytetyt"),"")</f>
        <v/>
      </c>
      <c r="X1285" s="49"/>
      <c r="Y1285" s="5">
        <f>Hakulomake!$B$29</f>
        <v>0</v>
      </c>
    </row>
    <row r="1286" spans="1:25" x14ac:dyDescent="0.25">
      <c r="A1286" s="6" t="s">
        <v>59</v>
      </c>
      <c r="B1286" s="5">
        <f>Hakulomake!$B$17</f>
        <v>0</v>
      </c>
      <c r="C1286" s="61">
        <v>12</v>
      </c>
      <c r="D1286" s="5" t="s">
        <v>2224</v>
      </c>
      <c r="E1286" s="60" t="s">
        <v>2231</v>
      </c>
      <c r="F1286" s="5" t="s">
        <v>2226</v>
      </c>
      <c r="G1286" s="5" t="s">
        <v>2227</v>
      </c>
      <c r="H1286" s="5" t="s">
        <v>2228</v>
      </c>
      <c r="I1286" s="5" t="s">
        <v>2229</v>
      </c>
      <c r="J1286" s="61" t="s">
        <v>2232</v>
      </c>
      <c r="N1286" s="13"/>
      <c r="O1286" s="39">
        <f>MIN(Lääkkeet[[#This Row],[Velvoite 1.1.2025 (pakkauksia)]],Lääkkeet[[#This Row],[Suurimman alitusluvan mukainen velvoite 
1.1.-30.6.2025 (pakkauksia)]],Lääkkeet[[#This Row],[Alin saldo 
1.1.-30.6.2025 (pakkauksia)]])*Lääkkeet[[#This Row],[Kirjanpitoarvo / pakkaus 1.1.2025
(EUR  ALV 0 %)]]</f>
        <v>0</v>
      </c>
      <c r="P1286" s="15"/>
      <c r="Q1286" s="12"/>
      <c r="R1286" s="12"/>
      <c r="S1286" s="12"/>
      <c r="T1286" s="13"/>
      <c r="U1286" s="39">
        <f>MIN(Lääkkeet[[#This Row],[Velvoite 1.7.2025 (pakkauksia)]],Lääkkeet[[#This Row],[Suurimman alitusluvan mukainen velvoite
1.7.-31.12.2025 (pakkauksia)]],Lääkkeet[[#This Row],[Alin saldo 
1.7.-31.12.2025 (pakkauksia)]])*Lääkkeet[[#This Row],[Kirjanpitoarvo / pakkaus 1.7.2025
(EUR  ALV 0 %)]]</f>
        <v>0</v>
      </c>
      <c r="W1286" s="49" t="str" cm="1">
        <f t="array" ref="W1286">IFERROR(_xlfn.IFS(Lääkkeet[[#This Row],[Sitoutunut pääoma 
1.1.-30.6.2025 (EUR)]]&gt;0,"Täytetyt",Lääkkeet[[#This Row],[Sitoutunut pääoma 
1.7.-31.12.2025 (EUR)]]&gt;0,"Täytetyt"),"")</f>
        <v/>
      </c>
      <c r="X1286" s="49"/>
      <c r="Y1286" s="5">
        <f>Hakulomake!$B$29</f>
        <v>0</v>
      </c>
    </row>
    <row r="1287" spans="1:25" x14ac:dyDescent="0.25">
      <c r="A1287" s="6" t="s">
        <v>59</v>
      </c>
      <c r="B1287" s="5">
        <f>Hakulomake!$B$17</f>
        <v>0</v>
      </c>
      <c r="C1287" s="61">
        <v>12</v>
      </c>
      <c r="D1287" s="5" t="s">
        <v>2224</v>
      </c>
      <c r="E1287" s="60" t="s">
        <v>2233</v>
      </c>
      <c r="F1287" s="5" t="s">
        <v>2226</v>
      </c>
      <c r="G1287" s="5" t="s">
        <v>2234</v>
      </c>
      <c r="H1287" s="5" t="s">
        <v>223</v>
      </c>
      <c r="I1287" s="5" t="s">
        <v>2235</v>
      </c>
      <c r="J1287" s="61" t="s">
        <v>1597</v>
      </c>
      <c r="N1287" s="13"/>
      <c r="O1287" s="39">
        <f>MIN(Lääkkeet[[#This Row],[Velvoite 1.1.2025 (pakkauksia)]],Lääkkeet[[#This Row],[Suurimman alitusluvan mukainen velvoite 
1.1.-30.6.2025 (pakkauksia)]],Lääkkeet[[#This Row],[Alin saldo 
1.1.-30.6.2025 (pakkauksia)]])*Lääkkeet[[#This Row],[Kirjanpitoarvo / pakkaus 1.1.2025
(EUR  ALV 0 %)]]</f>
        <v>0</v>
      </c>
      <c r="P1287" s="15"/>
      <c r="Q1287" s="12"/>
      <c r="R1287" s="12"/>
      <c r="S1287" s="12"/>
      <c r="T1287" s="13"/>
      <c r="U1287" s="39">
        <f>MIN(Lääkkeet[[#This Row],[Velvoite 1.7.2025 (pakkauksia)]],Lääkkeet[[#This Row],[Suurimman alitusluvan mukainen velvoite
1.7.-31.12.2025 (pakkauksia)]],Lääkkeet[[#This Row],[Alin saldo 
1.7.-31.12.2025 (pakkauksia)]])*Lääkkeet[[#This Row],[Kirjanpitoarvo / pakkaus 1.7.2025
(EUR  ALV 0 %)]]</f>
        <v>0</v>
      </c>
      <c r="W1287" s="49" t="str" cm="1">
        <f t="array" ref="W1287">IFERROR(_xlfn.IFS(Lääkkeet[[#This Row],[Sitoutunut pääoma 
1.1.-30.6.2025 (EUR)]]&gt;0,"Täytetyt",Lääkkeet[[#This Row],[Sitoutunut pääoma 
1.7.-31.12.2025 (EUR)]]&gt;0,"Täytetyt"),"")</f>
        <v/>
      </c>
      <c r="X1287" s="49"/>
      <c r="Y1287" s="5">
        <f>Hakulomake!$B$29</f>
        <v>0</v>
      </c>
    </row>
    <row r="1288" spans="1:25" x14ac:dyDescent="0.25">
      <c r="A1288" s="6" t="s">
        <v>59</v>
      </c>
      <c r="B1288" s="5">
        <f>Hakulomake!$B$17</f>
        <v>0</v>
      </c>
      <c r="C1288" s="61">
        <v>12</v>
      </c>
      <c r="D1288" s="5" t="s">
        <v>2224</v>
      </c>
      <c r="E1288" s="60" t="s">
        <v>2236</v>
      </c>
      <c r="F1288" s="5" t="s">
        <v>2226</v>
      </c>
      <c r="G1288" s="5" t="s">
        <v>2227</v>
      </c>
      <c r="H1288" s="5" t="s">
        <v>2228</v>
      </c>
      <c r="I1288" s="5" t="s">
        <v>2229</v>
      </c>
      <c r="J1288" s="61" t="s">
        <v>2232</v>
      </c>
      <c r="N1288" s="13"/>
      <c r="O1288" s="39">
        <f>MIN(Lääkkeet[[#This Row],[Velvoite 1.1.2025 (pakkauksia)]],Lääkkeet[[#This Row],[Suurimman alitusluvan mukainen velvoite 
1.1.-30.6.2025 (pakkauksia)]],Lääkkeet[[#This Row],[Alin saldo 
1.1.-30.6.2025 (pakkauksia)]])*Lääkkeet[[#This Row],[Kirjanpitoarvo / pakkaus 1.1.2025
(EUR  ALV 0 %)]]</f>
        <v>0</v>
      </c>
      <c r="P1288" s="15"/>
      <c r="Q1288" s="12"/>
      <c r="R1288" s="12"/>
      <c r="S1288" s="12"/>
      <c r="T1288" s="13"/>
      <c r="U1288" s="39">
        <f>MIN(Lääkkeet[[#This Row],[Velvoite 1.7.2025 (pakkauksia)]],Lääkkeet[[#This Row],[Suurimman alitusluvan mukainen velvoite
1.7.-31.12.2025 (pakkauksia)]],Lääkkeet[[#This Row],[Alin saldo 
1.7.-31.12.2025 (pakkauksia)]])*Lääkkeet[[#This Row],[Kirjanpitoarvo / pakkaus 1.7.2025
(EUR  ALV 0 %)]]</f>
        <v>0</v>
      </c>
      <c r="W1288" s="49" t="str" cm="1">
        <f t="array" ref="W1288">IFERROR(_xlfn.IFS(Lääkkeet[[#This Row],[Sitoutunut pääoma 
1.1.-30.6.2025 (EUR)]]&gt;0,"Täytetyt",Lääkkeet[[#This Row],[Sitoutunut pääoma 
1.7.-31.12.2025 (EUR)]]&gt;0,"Täytetyt"),"")</f>
        <v/>
      </c>
      <c r="X1288" s="49"/>
      <c r="Y1288" s="5">
        <f>Hakulomake!$B$29</f>
        <v>0</v>
      </c>
    </row>
    <row r="1289" spans="1:25" x14ac:dyDescent="0.25">
      <c r="A1289" s="6" t="s">
        <v>59</v>
      </c>
      <c r="B1289" s="5">
        <f>Hakulomake!$B$17</f>
        <v>0</v>
      </c>
      <c r="C1289" s="61">
        <v>12</v>
      </c>
      <c r="D1289" s="5" t="s">
        <v>2237</v>
      </c>
      <c r="E1289" s="60" t="s">
        <v>2238</v>
      </c>
      <c r="F1289" s="5" t="s">
        <v>2239</v>
      </c>
      <c r="G1289" s="5" t="s">
        <v>2240</v>
      </c>
      <c r="H1289" s="5" t="s">
        <v>1273</v>
      </c>
      <c r="I1289" s="5" t="s">
        <v>2235</v>
      </c>
      <c r="J1289" s="61" t="s">
        <v>1008</v>
      </c>
      <c r="N1289" s="13"/>
      <c r="O1289" s="39">
        <f>MIN(Lääkkeet[[#This Row],[Velvoite 1.1.2025 (pakkauksia)]],Lääkkeet[[#This Row],[Suurimman alitusluvan mukainen velvoite 
1.1.-30.6.2025 (pakkauksia)]],Lääkkeet[[#This Row],[Alin saldo 
1.1.-30.6.2025 (pakkauksia)]])*Lääkkeet[[#This Row],[Kirjanpitoarvo / pakkaus 1.1.2025
(EUR  ALV 0 %)]]</f>
        <v>0</v>
      </c>
      <c r="P1289" s="15"/>
      <c r="Q1289" s="12"/>
      <c r="R1289" s="12"/>
      <c r="S1289" s="12"/>
      <c r="T1289" s="13"/>
      <c r="U1289" s="39">
        <f>MIN(Lääkkeet[[#This Row],[Velvoite 1.7.2025 (pakkauksia)]],Lääkkeet[[#This Row],[Suurimman alitusluvan mukainen velvoite
1.7.-31.12.2025 (pakkauksia)]],Lääkkeet[[#This Row],[Alin saldo 
1.7.-31.12.2025 (pakkauksia)]])*Lääkkeet[[#This Row],[Kirjanpitoarvo / pakkaus 1.7.2025
(EUR  ALV 0 %)]]</f>
        <v>0</v>
      </c>
      <c r="W1289" s="49" t="str" cm="1">
        <f t="array" ref="W1289">IFERROR(_xlfn.IFS(Lääkkeet[[#This Row],[Sitoutunut pääoma 
1.1.-30.6.2025 (EUR)]]&gt;0,"Täytetyt",Lääkkeet[[#This Row],[Sitoutunut pääoma 
1.7.-31.12.2025 (EUR)]]&gt;0,"Täytetyt"),"")</f>
        <v/>
      </c>
      <c r="X1289" s="49"/>
      <c r="Y1289" s="5">
        <f>Hakulomake!$B$29</f>
        <v>0</v>
      </c>
    </row>
    <row r="1290" spans="1:25" x14ac:dyDescent="0.25">
      <c r="A1290" s="6" t="s">
        <v>59</v>
      </c>
      <c r="B1290" s="5">
        <f>Hakulomake!$B$17</f>
        <v>0</v>
      </c>
      <c r="C1290" s="61">
        <v>12</v>
      </c>
      <c r="D1290" s="5" t="s">
        <v>2237</v>
      </c>
      <c r="E1290" s="60" t="s">
        <v>2241</v>
      </c>
      <c r="F1290" s="5" t="s">
        <v>2239</v>
      </c>
      <c r="G1290" s="5" t="s">
        <v>2240</v>
      </c>
      <c r="H1290" s="5" t="s">
        <v>384</v>
      </c>
      <c r="I1290" s="5" t="s">
        <v>2235</v>
      </c>
      <c r="J1290" s="61" t="s">
        <v>1008</v>
      </c>
      <c r="N1290" s="13"/>
      <c r="O1290" s="39">
        <f>MIN(Lääkkeet[[#This Row],[Velvoite 1.1.2025 (pakkauksia)]],Lääkkeet[[#This Row],[Suurimman alitusluvan mukainen velvoite 
1.1.-30.6.2025 (pakkauksia)]],Lääkkeet[[#This Row],[Alin saldo 
1.1.-30.6.2025 (pakkauksia)]])*Lääkkeet[[#This Row],[Kirjanpitoarvo / pakkaus 1.1.2025
(EUR  ALV 0 %)]]</f>
        <v>0</v>
      </c>
      <c r="P1290" s="15"/>
      <c r="Q1290" s="12"/>
      <c r="R1290" s="12"/>
      <c r="S1290" s="12"/>
      <c r="T1290" s="13"/>
      <c r="U1290" s="39">
        <f>MIN(Lääkkeet[[#This Row],[Velvoite 1.7.2025 (pakkauksia)]],Lääkkeet[[#This Row],[Suurimman alitusluvan mukainen velvoite
1.7.-31.12.2025 (pakkauksia)]],Lääkkeet[[#This Row],[Alin saldo 
1.7.-31.12.2025 (pakkauksia)]])*Lääkkeet[[#This Row],[Kirjanpitoarvo / pakkaus 1.7.2025
(EUR  ALV 0 %)]]</f>
        <v>0</v>
      </c>
      <c r="W1290" s="49" t="str" cm="1">
        <f t="array" ref="W1290">IFERROR(_xlfn.IFS(Lääkkeet[[#This Row],[Sitoutunut pääoma 
1.1.-30.6.2025 (EUR)]]&gt;0,"Täytetyt",Lääkkeet[[#This Row],[Sitoutunut pääoma 
1.7.-31.12.2025 (EUR)]]&gt;0,"Täytetyt"),"")</f>
        <v/>
      </c>
      <c r="X1290" s="49"/>
      <c r="Y1290" s="5">
        <f>Hakulomake!$B$29</f>
        <v>0</v>
      </c>
    </row>
    <row r="1291" spans="1:25" x14ac:dyDescent="0.25">
      <c r="A1291" s="6" t="s">
        <v>59</v>
      </c>
      <c r="B1291" s="5">
        <f>Hakulomake!$B$17</f>
        <v>0</v>
      </c>
      <c r="C1291" s="61">
        <v>12</v>
      </c>
      <c r="D1291" s="5" t="s">
        <v>2218</v>
      </c>
      <c r="E1291" s="60" t="s">
        <v>2242</v>
      </c>
      <c r="F1291" s="5" t="s">
        <v>2220</v>
      </c>
      <c r="G1291" s="5" t="s">
        <v>2221</v>
      </c>
      <c r="H1291" s="5" t="s">
        <v>223</v>
      </c>
      <c r="I1291" s="5" t="s">
        <v>2235</v>
      </c>
      <c r="J1291" s="61" t="s">
        <v>1008</v>
      </c>
      <c r="N1291" s="13"/>
      <c r="O1291" s="39">
        <f>MIN(Lääkkeet[[#This Row],[Velvoite 1.1.2025 (pakkauksia)]],Lääkkeet[[#This Row],[Suurimman alitusluvan mukainen velvoite 
1.1.-30.6.2025 (pakkauksia)]],Lääkkeet[[#This Row],[Alin saldo 
1.1.-30.6.2025 (pakkauksia)]])*Lääkkeet[[#This Row],[Kirjanpitoarvo / pakkaus 1.1.2025
(EUR  ALV 0 %)]]</f>
        <v>0</v>
      </c>
      <c r="P1291" s="15"/>
      <c r="Q1291" s="12"/>
      <c r="R1291" s="12"/>
      <c r="S1291" s="12"/>
      <c r="T1291" s="13"/>
      <c r="U1291" s="39">
        <f>MIN(Lääkkeet[[#This Row],[Velvoite 1.7.2025 (pakkauksia)]],Lääkkeet[[#This Row],[Suurimman alitusluvan mukainen velvoite
1.7.-31.12.2025 (pakkauksia)]],Lääkkeet[[#This Row],[Alin saldo 
1.7.-31.12.2025 (pakkauksia)]])*Lääkkeet[[#This Row],[Kirjanpitoarvo / pakkaus 1.7.2025
(EUR  ALV 0 %)]]</f>
        <v>0</v>
      </c>
      <c r="W1291" s="49" t="str" cm="1">
        <f t="array" ref="W1291">IFERROR(_xlfn.IFS(Lääkkeet[[#This Row],[Sitoutunut pääoma 
1.1.-30.6.2025 (EUR)]]&gt;0,"Täytetyt",Lääkkeet[[#This Row],[Sitoutunut pääoma 
1.7.-31.12.2025 (EUR)]]&gt;0,"Täytetyt"),"")</f>
        <v/>
      </c>
      <c r="X1291" s="49"/>
      <c r="Y1291" s="5">
        <f>Hakulomake!$B$29</f>
        <v>0</v>
      </c>
    </row>
    <row r="1292" spans="1:25" x14ac:dyDescent="0.25">
      <c r="A1292" s="6" t="s">
        <v>59</v>
      </c>
      <c r="B1292" s="5">
        <f>Hakulomake!$B$17</f>
        <v>0</v>
      </c>
      <c r="C1292" s="61">
        <v>12</v>
      </c>
      <c r="D1292" s="5" t="s">
        <v>2224</v>
      </c>
      <c r="E1292" s="60" t="s">
        <v>2243</v>
      </c>
      <c r="F1292" s="5" t="s">
        <v>2226</v>
      </c>
      <c r="G1292" s="5" t="s">
        <v>2227</v>
      </c>
      <c r="H1292" s="5" t="s">
        <v>2228</v>
      </c>
      <c r="I1292" s="5" t="s">
        <v>2244</v>
      </c>
      <c r="J1292" s="61" t="s">
        <v>2245</v>
      </c>
      <c r="N1292" s="13"/>
      <c r="O1292" s="39">
        <f>MIN(Lääkkeet[[#This Row],[Velvoite 1.1.2025 (pakkauksia)]],Lääkkeet[[#This Row],[Suurimman alitusluvan mukainen velvoite 
1.1.-30.6.2025 (pakkauksia)]],Lääkkeet[[#This Row],[Alin saldo 
1.1.-30.6.2025 (pakkauksia)]])*Lääkkeet[[#This Row],[Kirjanpitoarvo / pakkaus 1.1.2025
(EUR  ALV 0 %)]]</f>
        <v>0</v>
      </c>
      <c r="P1292" s="15"/>
      <c r="Q1292" s="12"/>
      <c r="R1292" s="12"/>
      <c r="S1292" s="12"/>
      <c r="T1292" s="13"/>
      <c r="U1292" s="39">
        <f>MIN(Lääkkeet[[#This Row],[Velvoite 1.7.2025 (pakkauksia)]],Lääkkeet[[#This Row],[Suurimman alitusluvan mukainen velvoite
1.7.-31.12.2025 (pakkauksia)]],Lääkkeet[[#This Row],[Alin saldo 
1.7.-31.12.2025 (pakkauksia)]])*Lääkkeet[[#This Row],[Kirjanpitoarvo / pakkaus 1.7.2025
(EUR  ALV 0 %)]]</f>
        <v>0</v>
      </c>
      <c r="W1292" s="49" t="str" cm="1">
        <f t="array" ref="W1292">IFERROR(_xlfn.IFS(Lääkkeet[[#This Row],[Sitoutunut pääoma 
1.1.-30.6.2025 (EUR)]]&gt;0,"Täytetyt",Lääkkeet[[#This Row],[Sitoutunut pääoma 
1.7.-31.12.2025 (EUR)]]&gt;0,"Täytetyt"),"")</f>
        <v/>
      </c>
      <c r="X1292" s="49"/>
      <c r="Y1292" s="5">
        <f>Hakulomake!$B$29</f>
        <v>0</v>
      </c>
    </row>
    <row r="1293" spans="1:25" x14ac:dyDescent="0.25">
      <c r="A1293" s="6" t="s">
        <v>59</v>
      </c>
      <c r="B1293" s="5">
        <f>Hakulomake!$B$17</f>
        <v>0</v>
      </c>
      <c r="C1293" s="61">
        <v>12</v>
      </c>
      <c r="D1293" s="5" t="s">
        <v>2218</v>
      </c>
      <c r="E1293" s="60" t="s">
        <v>2246</v>
      </c>
      <c r="F1293" s="5" t="s">
        <v>2220</v>
      </c>
      <c r="G1293" s="5" t="s">
        <v>2247</v>
      </c>
      <c r="H1293" s="5" t="s">
        <v>2248</v>
      </c>
      <c r="I1293" s="5" t="s">
        <v>2249</v>
      </c>
      <c r="J1293" s="61" t="s">
        <v>2250</v>
      </c>
      <c r="N1293" s="13"/>
      <c r="O1293" s="39">
        <f>MIN(Lääkkeet[[#This Row],[Velvoite 1.1.2025 (pakkauksia)]],Lääkkeet[[#This Row],[Suurimman alitusluvan mukainen velvoite 
1.1.-30.6.2025 (pakkauksia)]],Lääkkeet[[#This Row],[Alin saldo 
1.1.-30.6.2025 (pakkauksia)]])*Lääkkeet[[#This Row],[Kirjanpitoarvo / pakkaus 1.1.2025
(EUR  ALV 0 %)]]</f>
        <v>0</v>
      </c>
      <c r="P1293" s="15"/>
      <c r="Q1293" s="12"/>
      <c r="R1293" s="12"/>
      <c r="S1293" s="12"/>
      <c r="T1293" s="13"/>
      <c r="U1293" s="39">
        <f>MIN(Lääkkeet[[#This Row],[Velvoite 1.7.2025 (pakkauksia)]],Lääkkeet[[#This Row],[Suurimman alitusluvan mukainen velvoite
1.7.-31.12.2025 (pakkauksia)]],Lääkkeet[[#This Row],[Alin saldo 
1.7.-31.12.2025 (pakkauksia)]])*Lääkkeet[[#This Row],[Kirjanpitoarvo / pakkaus 1.7.2025
(EUR  ALV 0 %)]]</f>
        <v>0</v>
      </c>
      <c r="W1293" s="49" t="str" cm="1">
        <f t="array" ref="W1293">IFERROR(_xlfn.IFS(Lääkkeet[[#This Row],[Sitoutunut pääoma 
1.1.-30.6.2025 (EUR)]]&gt;0,"Täytetyt",Lääkkeet[[#This Row],[Sitoutunut pääoma 
1.7.-31.12.2025 (EUR)]]&gt;0,"Täytetyt"),"")</f>
        <v/>
      </c>
      <c r="X1293" s="49"/>
      <c r="Y1293" s="5">
        <f>Hakulomake!$B$29</f>
        <v>0</v>
      </c>
    </row>
    <row r="1294" spans="1:25" x14ac:dyDescent="0.25">
      <c r="A1294" s="6" t="s">
        <v>59</v>
      </c>
      <c r="B1294" s="5">
        <f>Hakulomake!$B$17</f>
        <v>0</v>
      </c>
      <c r="C1294" s="61">
        <v>13</v>
      </c>
      <c r="D1294" s="5" t="s">
        <v>2251</v>
      </c>
      <c r="E1294" s="60" t="s">
        <v>2252</v>
      </c>
      <c r="F1294" s="5" t="s">
        <v>2253</v>
      </c>
      <c r="G1294" s="5" t="s">
        <v>2254</v>
      </c>
      <c r="H1294" s="5" t="s">
        <v>2255</v>
      </c>
      <c r="I1294" s="5" t="s">
        <v>206</v>
      </c>
      <c r="J1294" s="61" t="s">
        <v>2256</v>
      </c>
      <c r="N1294" s="13"/>
      <c r="O1294" s="39">
        <f>MIN(Lääkkeet[[#This Row],[Velvoite 1.1.2025 (pakkauksia)]],Lääkkeet[[#This Row],[Suurimman alitusluvan mukainen velvoite 
1.1.-30.6.2025 (pakkauksia)]],Lääkkeet[[#This Row],[Alin saldo 
1.1.-30.6.2025 (pakkauksia)]])*Lääkkeet[[#This Row],[Kirjanpitoarvo / pakkaus 1.1.2025
(EUR  ALV 0 %)]]</f>
        <v>0</v>
      </c>
      <c r="P1294" s="15"/>
      <c r="Q1294" s="12"/>
      <c r="R1294" s="12"/>
      <c r="S1294" s="12"/>
      <c r="T1294" s="13"/>
      <c r="U1294" s="39">
        <f>MIN(Lääkkeet[[#This Row],[Velvoite 1.7.2025 (pakkauksia)]],Lääkkeet[[#This Row],[Suurimman alitusluvan mukainen velvoite
1.7.-31.12.2025 (pakkauksia)]],Lääkkeet[[#This Row],[Alin saldo 
1.7.-31.12.2025 (pakkauksia)]])*Lääkkeet[[#This Row],[Kirjanpitoarvo / pakkaus 1.7.2025
(EUR  ALV 0 %)]]</f>
        <v>0</v>
      </c>
      <c r="W1294" s="49" t="str" cm="1">
        <f t="array" ref="W1294">IFERROR(_xlfn.IFS(Lääkkeet[[#This Row],[Sitoutunut pääoma 
1.1.-30.6.2025 (EUR)]]&gt;0,"Täytetyt",Lääkkeet[[#This Row],[Sitoutunut pääoma 
1.7.-31.12.2025 (EUR)]]&gt;0,"Täytetyt"),"")</f>
        <v/>
      </c>
      <c r="X1294" s="49"/>
      <c r="Y1294" s="5">
        <f>Hakulomake!$B$29</f>
        <v>0</v>
      </c>
    </row>
    <row r="1295" spans="1:25" x14ac:dyDescent="0.25">
      <c r="A1295" s="6" t="s">
        <v>59</v>
      </c>
      <c r="B1295" s="5">
        <f>Hakulomake!$B$17</f>
        <v>0</v>
      </c>
      <c r="C1295" s="61">
        <v>13</v>
      </c>
      <c r="D1295" s="5" t="s">
        <v>2251</v>
      </c>
      <c r="E1295" s="60" t="s">
        <v>2257</v>
      </c>
      <c r="F1295" s="5" t="s">
        <v>2253</v>
      </c>
      <c r="G1295" s="5" t="s">
        <v>2254</v>
      </c>
      <c r="H1295" s="5" t="s">
        <v>2258</v>
      </c>
      <c r="I1295" s="5" t="s">
        <v>206</v>
      </c>
      <c r="J1295" s="61" t="s">
        <v>2256</v>
      </c>
      <c r="N1295" s="13"/>
      <c r="O1295" s="39">
        <f>MIN(Lääkkeet[[#This Row],[Velvoite 1.1.2025 (pakkauksia)]],Lääkkeet[[#This Row],[Suurimman alitusluvan mukainen velvoite 
1.1.-30.6.2025 (pakkauksia)]],Lääkkeet[[#This Row],[Alin saldo 
1.1.-30.6.2025 (pakkauksia)]])*Lääkkeet[[#This Row],[Kirjanpitoarvo / pakkaus 1.1.2025
(EUR  ALV 0 %)]]</f>
        <v>0</v>
      </c>
      <c r="P1295" s="15"/>
      <c r="Q1295" s="12"/>
      <c r="R1295" s="12"/>
      <c r="S1295" s="12"/>
      <c r="T1295" s="13"/>
      <c r="U1295" s="39">
        <f>MIN(Lääkkeet[[#This Row],[Velvoite 1.7.2025 (pakkauksia)]],Lääkkeet[[#This Row],[Suurimman alitusluvan mukainen velvoite
1.7.-31.12.2025 (pakkauksia)]],Lääkkeet[[#This Row],[Alin saldo 
1.7.-31.12.2025 (pakkauksia)]])*Lääkkeet[[#This Row],[Kirjanpitoarvo / pakkaus 1.7.2025
(EUR  ALV 0 %)]]</f>
        <v>0</v>
      </c>
      <c r="W1295" s="49" t="str" cm="1">
        <f t="array" ref="W1295">IFERROR(_xlfn.IFS(Lääkkeet[[#This Row],[Sitoutunut pääoma 
1.1.-30.6.2025 (EUR)]]&gt;0,"Täytetyt",Lääkkeet[[#This Row],[Sitoutunut pääoma 
1.7.-31.12.2025 (EUR)]]&gt;0,"Täytetyt"),"")</f>
        <v/>
      </c>
      <c r="X1295" s="49"/>
      <c r="Y1295" s="5">
        <f>Hakulomake!$B$29</f>
        <v>0</v>
      </c>
    </row>
    <row r="1296" spans="1:25" x14ac:dyDescent="0.25">
      <c r="A1296" s="6" t="s">
        <v>59</v>
      </c>
      <c r="B1296" s="5">
        <f>Hakulomake!$B$17</f>
        <v>0</v>
      </c>
      <c r="C1296" s="61">
        <v>13</v>
      </c>
      <c r="D1296" s="5" t="s">
        <v>2259</v>
      </c>
      <c r="E1296" s="60" t="s">
        <v>2260</v>
      </c>
      <c r="F1296" s="5" t="s">
        <v>2261</v>
      </c>
      <c r="G1296" s="5" t="s">
        <v>2262</v>
      </c>
      <c r="H1296" s="5" t="s">
        <v>1017</v>
      </c>
      <c r="I1296" s="5" t="s">
        <v>157</v>
      </c>
      <c r="J1296" s="61" t="s">
        <v>2263</v>
      </c>
      <c r="N1296" s="13"/>
      <c r="O1296" s="39">
        <f>MIN(Lääkkeet[[#This Row],[Velvoite 1.1.2025 (pakkauksia)]],Lääkkeet[[#This Row],[Suurimman alitusluvan mukainen velvoite 
1.1.-30.6.2025 (pakkauksia)]],Lääkkeet[[#This Row],[Alin saldo 
1.1.-30.6.2025 (pakkauksia)]])*Lääkkeet[[#This Row],[Kirjanpitoarvo / pakkaus 1.1.2025
(EUR  ALV 0 %)]]</f>
        <v>0</v>
      </c>
      <c r="P1296" s="15"/>
      <c r="Q1296" s="12"/>
      <c r="R1296" s="12"/>
      <c r="S1296" s="12"/>
      <c r="T1296" s="13"/>
      <c r="U1296" s="39">
        <f>MIN(Lääkkeet[[#This Row],[Velvoite 1.7.2025 (pakkauksia)]],Lääkkeet[[#This Row],[Suurimman alitusluvan mukainen velvoite
1.7.-31.12.2025 (pakkauksia)]],Lääkkeet[[#This Row],[Alin saldo 
1.7.-31.12.2025 (pakkauksia)]])*Lääkkeet[[#This Row],[Kirjanpitoarvo / pakkaus 1.7.2025
(EUR  ALV 0 %)]]</f>
        <v>0</v>
      </c>
      <c r="W1296" s="49" t="str" cm="1">
        <f t="array" ref="W1296">IFERROR(_xlfn.IFS(Lääkkeet[[#This Row],[Sitoutunut pääoma 
1.1.-30.6.2025 (EUR)]]&gt;0,"Täytetyt",Lääkkeet[[#This Row],[Sitoutunut pääoma 
1.7.-31.12.2025 (EUR)]]&gt;0,"Täytetyt"),"")</f>
        <v/>
      </c>
      <c r="X1296" s="49"/>
      <c r="Y1296" s="5">
        <f>Hakulomake!$B$29</f>
        <v>0</v>
      </c>
    </row>
    <row r="1297" spans="1:25" x14ac:dyDescent="0.25">
      <c r="A1297" s="6" t="s">
        <v>59</v>
      </c>
      <c r="B1297" s="5">
        <f>Hakulomake!$B$17</f>
        <v>0</v>
      </c>
      <c r="C1297" s="61">
        <v>13</v>
      </c>
      <c r="D1297" s="5" t="s">
        <v>2259</v>
      </c>
      <c r="E1297" s="60" t="s">
        <v>2264</v>
      </c>
      <c r="F1297" s="5" t="s">
        <v>2261</v>
      </c>
      <c r="G1297" s="5" t="s">
        <v>2265</v>
      </c>
      <c r="H1297" s="5" t="s">
        <v>2266</v>
      </c>
      <c r="I1297" s="5" t="s">
        <v>157</v>
      </c>
      <c r="J1297" s="61" t="s">
        <v>2267</v>
      </c>
      <c r="N1297" s="13"/>
      <c r="O1297" s="39">
        <f>MIN(Lääkkeet[[#This Row],[Velvoite 1.1.2025 (pakkauksia)]],Lääkkeet[[#This Row],[Suurimman alitusluvan mukainen velvoite 
1.1.-30.6.2025 (pakkauksia)]],Lääkkeet[[#This Row],[Alin saldo 
1.1.-30.6.2025 (pakkauksia)]])*Lääkkeet[[#This Row],[Kirjanpitoarvo / pakkaus 1.1.2025
(EUR  ALV 0 %)]]</f>
        <v>0</v>
      </c>
      <c r="P1297" s="15"/>
      <c r="Q1297" s="12"/>
      <c r="R1297" s="12"/>
      <c r="S1297" s="12"/>
      <c r="T1297" s="13"/>
      <c r="U1297" s="39">
        <f>MIN(Lääkkeet[[#This Row],[Velvoite 1.7.2025 (pakkauksia)]],Lääkkeet[[#This Row],[Suurimman alitusluvan mukainen velvoite
1.7.-31.12.2025 (pakkauksia)]],Lääkkeet[[#This Row],[Alin saldo 
1.7.-31.12.2025 (pakkauksia)]])*Lääkkeet[[#This Row],[Kirjanpitoarvo / pakkaus 1.7.2025
(EUR  ALV 0 %)]]</f>
        <v>0</v>
      </c>
      <c r="W1297" s="49" t="str" cm="1">
        <f t="array" ref="W1297">IFERROR(_xlfn.IFS(Lääkkeet[[#This Row],[Sitoutunut pääoma 
1.1.-30.6.2025 (EUR)]]&gt;0,"Täytetyt",Lääkkeet[[#This Row],[Sitoutunut pääoma 
1.7.-31.12.2025 (EUR)]]&gt;0,"Täytetyt"),"")</f>
        <v/>
      </c>
      <c r="X1297" s="49"/>
      <c r="Y1297" s="5">
        <f>Hakulomake!$B$29</f>
        <v>0</v>
      </c>
    </row>
    <row r="1298" spans="1:25" x14ac:dyDescent="0.25">
      <c r="A1298" s="6" t="s">
        <v>59</v>
      </c>
      <c r="B1298" s="5">
        <f>Hakulomake!$B$17</f>
        <v>0</v>
      </c>
      <c r="C1298" s="61">
        <v>13</v>
      </c>
      <c r="D1298" s="5" t="s">
        <v>2268</v>
      </c>
      <c r="E1298" s="60" t="s">
        <v>2269</v>
      </c>
      <c r="F1298" s="5" t="s">
        <v>2270</v>
      </c>
      <c r="G1298" s="5" t="s">
        <v>2271</v>
      </c>
      <c r="H1298" s="5" t="s">
        <v>2272</v>
      </c>
      <c r="I1298" s="5" t="s">
        <v>946</v>
      </c>
      <c r="J1298" s="61" t="s">
        <v>2273</v>
      </c>
      <c r="N1298" s="13"/>
      <c r="O1298" s="39">
        <f>MIN(Lääkkeet[[#This Row],[Velvoite 1.1.2025 (pakkauksia)]],Lääkkeet[[#This Row],[Suurimman alitusluvan mukainen velvoite 
1.1.-30.6.2025 (pakkauksia)]],Lääkkeet[[#This Row],[Alin saldo 
1.1.-30.6.2025 (pakkauksia)]])*Lääkkeet[[#This Row],[Kirjanpitoarvo / pakkaus 1.1.2025
(EUR  ALV 0 %)]]</f>
        <v>0</v>
      </c>
      <c r="P1298" s="15"/>
      <c r="Q1298" s="12"/>
      <c r="R1298" s="12"/>
      <c r="S1298" s="12"/>
      <c r="T1298" s="13"/>
      <c r="U1298" s="39">
        <f>MIN(Lääkkeet[[#This Row],[Velvoite 1.7.2025 (pakkauksia)]],Lääkkeet[[#This Row],[Suurimman alitusluvan mukainen velvoite
1.7.-31.12.2025 (pakkauksia)]],Lääkkeet[[#This Row],[Alin saldo 
1.7.-31.12.2025 (pakkauksia)]])*Lääkkeet[[#This Row],[Kirjanpitoarvo / pakkaus 1.7.2025
(EUR  ALV 0 %)]]</f>
        <v>0</v>
      </c>
      <c r="W1298" s="49" t="str" cm="1">
        <f t="array" ref="W1298">IFERROR(_xlfn.IFS(Lääkkeet[[#This Row],[Sitoutunut pääoma 
1.1.-30.6.2025 (EUR)]]&gt;0,"Täytetyt",Lääkkeet[[#This Row],[Sitoutunut pääoma 
1.7.-31.12.2025 (EUR)]]&gt;0,"Täytetyt"),"")</f>
        <v/>
      </c>
      <c r="X1298" s="49"/>
      <c r="Y1298" s="5">
        <f>Hakulomake!$B$29</f>
        <v>0</v>
      </c>
    </row>
    <row r="1299" spans="1:25" x14ac:dyDescent="0.25">
      <c r="A1299" s="6" t="s">
        <v>59</v>
      </c>
      <c r="B1299" s="5">
        <f>Hakulomake!$B$17</f>
        <v>0</v>
      </c>
      <c r="C1299" s="61">
        <v>13</v>
      </c>
      <c r="D1299" s="5" t="s">
        <v>2274</v>
      </c>
      <c r="E1299" s="60" t="s">
        <v>2275</v>
      </c>
      <c r="F1299" s="5" t="s">
        <v>2276</v>
      </c>
      <c r="G1299" s="5" t="s">
        <v>2760</v>
      </c>
      <c r="H1299" s="5" t="s">
        <v>2277</v>
      </c>
      <c r="I1299" s="5" t="s">
        <v>157</v>
      </c>
      <c r="J1299" s="61" t="s">
        <v>2278</v>
      </c>
      <c r="N1299" s="13"/>
      <c r="O1299" s="39">
        <f>MIN(Lääkkeet[[#This Row],[Velvoite 1.1.2025 (pakkauksia)]],Lääkkeet[[#This Row],[Suurimman alitusluvan mukainen velvoite 
1.1.-30.6.2025 (pakkauksia)]],Lääkkeet[[#This Row],[Alin saldo 
1.1.-30.6.2025 (pakkauksia)]])*Lääkkeet[[#This Row],[Kirjanpitoarvo / pakkaus 1.1.2025
(EUR  ALV 0 %)]]</f>
        <v>0</v>
      </c>
      <c r="P1299" s="15"/>
      <c r="Q1299" s="12"/>
      <c r="R1299" s="12"/>
      <c r="S1299" s="12"/>
      <c r="T1299" s="13"/>
      <c r="U1299" s="39">
        <f>MIN(Lääkkeet[[#This Row],[Velvoite 1.7.2025 (pakkauksia)]],Lääkkeet[[#This Row],[Suurimman alitusluvan mukainen velvoite
1.7.-31.12.2025 (pakkauksia)]],Lääkkeet[[#This Row],[Alin saldo 
1.7.-31.12.2025 (pakkauksia)]])*Lääkkeet[[#This Row],[Kirjanpitoarvo / pakkaus 1.7.2025
(EUR  ALV 0 %)]]</f>
        <v>0</v>
      </c>
      <c r="W1299" s="49" t="str" cm="1">
        <f t="array" ref="W1299">IFERROR(_xlfn.IFS(Lääkkeet[[#This Row],[Sitoutunut pääoma 
1.1.-30.6.2025 (EUR)]]&gt;0,"Täytetyt",Lääkkeet[[#This Row],[Sitoutunut pääoma 
1.7.-31.12.2025 (EUR)]]&gt;0,"Täytetyt"),"")</f>
        <v/>
      </c>
      <c r="X1299" s="49"/>
      <c r="Y1299" s="5">
        <f>Hakulomake!$B$29</f>
        <v>0</v>
      </c>
    </row>
    <row r="1300" spans="1:25" x14ac:dyDescent="0.25">
      <c r="A1300" s="6" t="s">
        <v>59</v>
      </c>
      <c r="B1300" s="5">
        <f>Hakulomake!$B$17</f>
        <v>0</v>
      </c>
      <c r="C1300" s="61">
        <v>13</v>
      </c>
      <c r="D1300" s="5" t="s">
        <v>2274</v>
      </c>
      <c r="E1300" s="60" t="s">
        <v>2761</v>
      </c>
      <c r="F1300" s="5" t="s">
        <v>2276</v>
      </c>
      <c r="G1300" s="5" t="s">
        <v>2279</v>
      </c>
      <c r="H1300" s="5" t="s">
        <v>2280</v>
      </c>
      <c r="I1300" s="5" t="s">
        <v>157</v>
      </c>
      <c r="J1300" s="61" t="s">
        <v>2281</v>
      </c>
      <c r="N1300" s="13"/>
      <c r="O1300" s="39">
        <f>MIN(Lääkkeet[[#This Row],[Velvoite 1.1.2025 (pakkauksia)]],Lääkkeet[[#This Row],[Suurimman alitusluvan mukainen velvoite 
1.1.-30.6.2025 (pakkauksia)]],Lääkkeet[[#This Row],[Alin saldo 
1.1.-30.6.2025 (pakkauksia)]])*Lääkkeet[[#This Row],[Kirjanpitoarvo / pakkaus 1.1.2025
(EUR  ALV 0 %)]]</f>
        <v>0</v>
      </c>
      <c r="P1300" s="15"/>
      <c r="Q1300" s="12"/>
      <c r="R1300" s="12"/>
      <c r="S1300" s="12"/>
      <c r="T1300" s="13"/>
      <c r="U1300" s="39">
        <f>MIN(Lääkkeet[[#This Row],[Velvoite 1.7.2025 (pakkauksia)]],Lääkkeet[[#This Row],[Suurimman alitusluvan mukainen velvoite
1.7.-31.12.2025 (pakkauksia)]],Lääkkeet[[#This Row],[Alin saldo 
1.7.-31.12.2025 (pakkauksia)]])*Lääkkeet[[#This Row],[Kirjanpitoarvo / pakkaus 1.7.2025
(EUR  ALV 0 %)]]</f>
        <v>0</v>
      </c>
      <c r="W1300" s="49" t="str" cm="1">
        <f t="array" ref="W1300">IFERROR(_xlfn.IFS(Lääkkeet[[#This Row],[Sitoutunut pääoma 
1.1.-30.6.2025 (EUR)]]&gt;0,"Täytetyt",Lääkkeet[[#This Row],[Sitoutunut pääoma 
1.7.-31.12.2025 (EUR)]]&gt;0,"Täytetyt"),"")</f>
        <v/>
      </c>
      <c r="X1300" s="49"/>
      <c r="Y1300" s="5">
        <f>Hakulomake!$B$29</f>
        <v>0</v>
      </c>
    </row>
    <row r="1301" spans="1:25" x14ac:dyDescent="0.25">
      <c r="A1301" s="6" t="s">
        <v>59</v>
      </c>
      <c r="B1301" s="5">
        <f>Hakulomake!$B$17</f>
        <v>0</v>
      </c>
      <c r="C1301" s="61">
        <v>13</v>
      </c>
      <c r="D1301" s="5" t="s">
        <v>2274</v>
      </c>
      <c r="E1301" s="60" t="s">
        <v>2282</v>
      </c>
      <c r="F1301" s="5" t="s">
        <v>2276</v>
      </c>
      <c r="G1301" s="5" t="s">
        <v>2760</v>
      </c>
      <c r="H1301" s="5" t="s">
        <v>2283</v>
      </c>
      <c r="I1301" s="5" t="s">
        <v>157</v>
      </c>
      <c r="J1301" s="61" t="s">
        <v>2284</v>
      </c>
      <c r="N1301" s="13"/>
      <c r="O1301" s="39">
        <f>MIN(Lääkkeet[[#This Row],[Velvoite 1.1.2025 (pakkauksia)]],Lääkkeet[[#This Row],[Suurimman alitusluvan mukainen velvoite 
1.1.-30.6.2025 (pakkauksia)]],Lääkkeet[[#This Row],[Alin saldo 
1.1.-30.6.2025 (pakkauksia)]])*Lääkkeet[[#This Row],[Kirjanpitoarvo / pakkaus 1.1.2025
(EUR  ALV 0 %)]]</f>
        <v>0</v>
      </c>
      <c r="P1301" s="15"/>
      <c r="Q1301" s="12"/>
      <c r="R1301" s="12"/>
      <c r="S1301" s="12"/>
      <c r="T1301" s="13"/>
      <c r="U1301" s="39">
        <f>MIN(Lääkkeet[[#This Row],[Velvoite 1.7.2025 (pakkauksia)]],Lääkkeet[[#This Row],[Suurimman alitusluvan mukainen velvoite
1.7.-31.12.2025 (pakkauksia)]],Lääkkeet[[#This Row],[Alin saldo 
1.7.-31.12.2025 (pakkauksia)]])*Lääkkeet[[#This Row],[Kirjanpitoarvo / pakkaus 1.7.2025
(EUR  ALV 0 %)]]</f>
        <v>0</v>
      </c>
      <c r="W1301" s="49" t="str" cm="1">
        <f t="array" ref="W1301">IFERROR(_xlfn.IFS(Lääkkeet[[#This Row],[Sitoutunut pääoma 
1.1.-30.6.2025 (EUR)]]&gt;0,"Täytetyt",Lääkkeet[[#This Row],[Sitoutunut pääoma 
1.7.-31.12.2025 (EUR)]]&gt;0,"Täytetyt"),"")</f>
        <v/>
      </c>
      <c r="X1301" s="49"/>
      <c r="Y1301" s="5">
        <f>Hakulomake!$B$29</f>
        <v>0</v>
      </c>
    </row>
    <row r="1302" spans="1:25" x14ac:dyDescent="0.25">
      <c r="A1302" s="6" t="s">
        <v>59</v>
      </c>
      <c r="B1302" s="5">
        <f>Hakulomake!$B$17</f>
        <v>0</v>
      </c>
      <c r="C1302" s="61">
        <v>13</v>
      </c>
      <c r="D1302" s="5" t="s">
        <v>2285</v>
      </c>
      <c r="E1302" s="60" t="s">
        <v>2286</v>
      </c>
      <c r="F1302" s="5" t="s">
        <v>2287</v>
      </c>
      <c r="G1302" s="5" t="s">
        <v>2288</v>
      </c>
      <c r="H1302" s="5" t="s">
        <v>2289</v>
      </c>
      <c r="I1302" s="5" t="s">
        <v>206</v>
      </c>
      <c r="J1302" s="61" t="s">
        <v>992</v>
      </c>
      <c r="N1302" s="13"/>
      <c r="O1302" s="39">
        <f>MIN(Lääkkeet[[#This Row],[Velvoite 1.1.2025 (pakkauksia)]],Lääkkeet[[#This Row],[Suurimman alitusluvan mukainen velvoite 
1.1.-30.6.2025 (pakkauksia)]],Lääkkeet[[#This Row],[Alin saldo 
1.1.-30.6.2025 (pakkauksia)]])*Lääkkeet[[#This Row],[Kirjanpitoarvo / pakkaus 1.1.2025
(EUR  ALV 0 %)]]</f>
        <v>0</v>
      </c>
      <c r="P1302" s="15"/>
      <c r="Q1302" s="12"/>
      <c r="R1302" s="12"/>
      <c r="S1302" s="12"/>
      <c r="T1302" s="13"/>
      <c r="U1302" s="39">
        <f>MIN(Lääkkeet[[#This Row],[Velvoite 1.7.2025 (pakkauksia)]],Lääkkeet[[#This Row],[Suurimman alitusluvan mukainen velvoite
1.7.-31.12.2025 (pakkauksia)]],Lääkkeet[[#This Row],[Alin saldo 
1.7.-31.12.2025 (pakkauksia)]])*Lääkkeet[[#This Row],[Kirjanpitoarvo / pakkaus 1.7.2025
(EUR  ALV 0 %)]]</f>
        <v>0</v>
      </c>
      <c r="W1302" s="49" t="str" cm="1">
        <f t="array" ref="W1302">IFERROR(_xlfn.IFS(Lääkkeet[[#This Row],[Sitoutunut pääoma 
1.1.-30.6.2025 (EUR)]]&gt;0,"Täytetyt",Lääkkeet[[#This Row],[Sitoutunut pääoma 
1.7.-31.12.2025 (EUR)]]&gt;0,"Täytetyt"),"")</f>
        <v/>
      </c>
      <c r="X1302" s="49"/>
      <c r="Y1302" s="5">
        <f>Hakulomake!$B$29</f>
        <v>0</v>
      </c>
    </row>
    <row r="1303" spans="1:25" x14ac:dyDescent="0.25">
      <c r="A1303" s="6" t="s">
        <v>59</v>
      </c>
      <c r="B1303" s="5">
        <f>Hakulomake!$B$17</f>
        <v>0</v>
      </c>
      <c r="C1303" s="61">
        <v>13</v>
      </c>
      <c r="D1303" s="5" t="s">
        <v>2268</v>
      </c>
      <c r="E1303" s="60" t="s">
        <v>2290</v>
      </c>
      <c r="F1303" s="5" t="s">
        <v>2270</v>
      </c>
      <c r="G1303" s="5" t="s">
        <v>2271</v>
      </c>
      <c r="H1303" s="5" t="s">
        <v>2291</v>
      </c>
      <c r="I1303" s="5" t="s">
        <v>946</v>
      </c>
      <c r="J1303" s="61" t="s">
        <v>2292</v>
      </c>
      <c r="N1303" s="13"/>
      <c r="O1303" s="39">
        <f>MIN(Lääkkeet[[#This Row],[Velvoite 1.1.2025 (pakkauksia)]],Lääkkeet[[#This Row],[Suurimman alitusluvan mukainen velvoite 
1.1.-30.6.2025 (pakkauksia)]],Lääkkeet[[#This Row],[Alin saldo 
1.1.-30.6.2025 (pakkauksia)]])*Lääkkeet[[#This Row],[Kirjanpitoarvo / pakkaus 1.1.2025
(EUR  ALV 0 %)]]</f>
        <v>0</v>
      </c>
      <c r="P1303" s="15"/>
      <c r="Q1303" s="12"/>
      <c r="R1303" s="12"/>
      <c r="S1303" s="12"/>
      <c r="T1303" s="13"/>
      <c r="U1303" s="39">
        <f>MIN(Lääkkeet[[#This Row],[Velvoite 1.7.2025 (pakkauksia)]],Lääkkeet[[#This Row],[Suurimman alitusluvan mukainen velvoite
1.7.-31.12.2025 (pakkauksia)]],Lääkkeet[[#This Row],[Alin saldo 
1.7.-31.12.2025 (pakkauksia)]])*Lääkkeet[[#This Row],[Kirjanpitoarvo / pakkaus 1.7.2025
(EUR  ALV 0 %)]]</f>
        <v>0</v>
      </c>
      <c r="W1303" s="49" t="str" cm="1">
        <f t="array" ref="W1303">IFERROR(_xlfn.IFS(Lääkkeet[[#This Row],[Sitoutunut pääoma 
1.1.-30.6.2025 (EUR)]]&gt;0,"Täytetyt",Lääkkeet[[#This Row],[Sitoutunut pääoma 
1.7.-31.12.2025 (EUR)]]&gt;0,"Täytetyt"),"")</f>
        <v/>
      </c>
      <c r="X1303" s="49"/>
      <c r="Y1303" s="5">
        <f>Hakulomake!$B$29</f>
        <v>0</v>
      </c>
    </row>
    <row r="1304" spans="1:25" x14ac:dyDescent="0.25">
      <c r="A1304" s="6" t="s">
        <v>59</v>
      </c>
      <c r="B1304" s="5">
        <f>Hakulomake!$B$17</f>
        <v>0</v>
      </c>
      <c r="C1304" s="61">
        <v>13</v>
      </c>
      <c r="D1304" s="5" t="s">
        <v>2268</v>
      </c>
      <c r="E1304" s="60" t="s">
        <v>2762</v>
      </c>
      <c r="F1304" s="5" t="s">
        <v>2270</v>
      </c>
      <c r="G1304" s="5" t="s">
        <v>2763</v>
      </c>
      <c r="H1304" s="5" t="s">
        <v>111</v>
      </c>
      <c r="I1304" s="5" t="s">
        <v>206</v>
      </c>
      <c r="J1304" s="61" t="s">
        <v>2292</v>
      </c>
      <c r="N1304" s="13"/>
      <c r="O1304" s="39">
        <f>MIN(Lääkkeet[[#This Row],[Velvoite 1.1.2025 (pakkauksia)]],Lääkkeet[[#This Row],[Suurimman alitusluvan mukainen velvoite 
1.1.-30.6.2025 (pakkauksia)]],Lääkkeet[[#This Row],[Alin saldo 
1.1.-30.6.2025 (pakkauksia)]])*Lääkkeet[[#This Row],[Kirjanpitoarvo / pakkaus 1.1.2025
(EUR  ALV 0 %)]]</f>
        <v>0</v>
      </c>
      <c r="P1304" s="15"/>
      <c r="Q1304" s="12"/>
      <c r="R1304" s="12"/>
      <c r="S1304" s="12"/>
      <c r="T1304" s="13"/>
      <c r="U1304" s="39">
        <f>MIN(Lääkkeet[[#This Row],[Velvoite 1.7.2025 (pakkauksia)]],Lääkkeet[[#This Row],[Suurimman alitusluvan mukainen velvoite
1.7.-31.12.2025 (pakkauksia)]],Lääkkeet[[#This Row],[Alin saldo 
1.7.-31.12.2025 (pakkauksia)]])*Lääkkeet[[#This Row],[Kirjanpitoarvo / pakkaus 1.7.2025
(EUR  ALV 0 %)]]</f>
        <v>0</v>
      </c>
      <c r="W1304" s="49" t="str" cm="1">
        <f t="array" ref="W1304">IFERROR(_xlfn.IFS(Lääkkeet[[#This Row],[Sitoutunut pääoma 
1.1.-30.6.2025 (EUR)]]&gt;0,"Täytetyt",Lääkkeet[[#This Row],[Sitoutunut pääoma 
1.7.-31.12.2025 (EUR)]]&gt;0,"Täytetyt"),"")</f>
        <v/>
      </c>
      <c r="X1304" s="49"/>
      <c r="Y1304" s="5">
        <f>Hakulomake!$B$29</f>
        <v>0</v>
      </c>
    </row>
    <row r="1305" spans="1:25" x14ac:dyDescent="0.25">
      <c r="A1305" s="6" t="s">
        <v>59</v>
      </c>
      <c r="B1305" s="5">
        <f>Hakulomake!$B$17</f>
        <v>0</v>
      </c>
      <c r="C1305" s="61">
        <v>13</v>
      </c>
      <c r="D1305" s="5" t="s">
        <v>2274</v>
      </c>
      <c r="E1305" s="60" t="s">
        <v>2293</v>
      </c>
      <c r="F1305" s="5" t="s">
        <v>2276</v>
      </c>
      <c r="G1305" s="5" t="s">
        <v>2294</v>
      </c>
      <c r="H1305" s="5" t="s">
        <v>2280</v>
      </c>
      <c r="I1305" s="5" t="s">
        <v>157</v>
      </c>
      <c r="J1305" s="61" t="s">
        <v>2281</v>
      </c>
      <c r="N1305" s="13"/>
      <c r="O1305" s="39">
        <f>MIN(Lääkkeet[[#This Row],[Velvoite 1.1.2025 (pakkauksia)]],Lääkkeet[[#This Row],[Suurimman alitusluvan mukainen velvoite 
1.1.-30.6.2025 (pakkauksia)]],Lääkkeet[[#This Row],[Alin saldo 
1.1.-30.6.2025 (pakkauksia)]])*Lääkkeet[[#This Row],[Kirjanpitoarvo / pakkaus 1.1.2025
(EUR  ALV 0 %)]]</f>
        <v>0</v>
      </c>
      <c r="P1305" s="15"/>
      <c r="Q1305" s="12"/>
      <c r="R1305" s="12"/>
      <c r="S1305" s="12"/>
      <c r="T1305" s="13"/>
      <c r="U1305" s="39">
        <f>MIN(Lääkkeet[[#This Row],[Velvoite 1.7.2025 (pakkauksia)]],Lääkkeet[[#This Row],[Suurimman alitusluvan mukainen velvoite
1.7.-31.12.2025 (pakkauksia)]],Lääkkeet[[#This Row],[Alin saldo 
1.7.-31.12.2025 (pakkauksia)]])*Lääkkeet[[#This Row],[Kirjanpitoarvo / pakkaus 1.7.2025
(EUR  ALV 0 %)]]</f>
        <v>0</v>
      </c>
      <c r="W1305" s="49" t="str" cm="1">
        <f t="array" ref="W1305">IFERROR(_xlfn.IFS(Lääkkeet[[#This Row],[Sitoutunut pääoma 
1.1.-30.6.2025 (EUR)]]&gt;0,"Täytetyt",Lääkkeet[[#This Row],[Sitoutunut pääoma 
1.7.-31.12.2025 (EUR)]]&gt;0,"Täytetyt"),"")</f>
        <v/>
      </c>
      <c r="X1305" s="49"/>
      <c r="Y1305" s="5">
        <f>Hakulomake!$B$29</f>
        <v>0</v>
      </c>
    </row>
    <row r="1306" spans="1:25" x14ac:dyDescent="0.25">
      <c r="A1306" s="6" t="s">
        <v>59</v>
      </c>
      <c r="B1306" s="5">
        <f>Hakulomake!$B$17</f>
        <v>0</v>
      </c>
      <c r="C1306" s="61">
        <v>13</v>
      </c>
      <c r="D1306" s="5" t="s">
        <v>2274</v>
      </c>
      <c r="E1306" s="60" t="s">
        <v>2295</v>
      </c>
      <c r="F1306" s="5" t="s">
        <v>2276</v>
      </c>
      <c r="G1306" s="5" t="s">
        <v>2296</v>
      </c>
      <c r="H1306" s="5" t="s">
        <v>2297</v>
      </c>
      <c r="I1306" s="5" t="s">
        <v>157</v>
      </c>
      <c r="J1306" s="61" t="s">
        <v>2298</v>
      </c>
      <c r="N1306" s="13"/>
      <c r="O1306" s="39">
        <f>MIN(Lääkkeet[[#This Row],[Velvoite 1.1.2025 (pakkauksia)]],Lääkkeet[[#This Row],[Suurimman alitusluvan mukainen velvoite 
1.1.-30.6.2025 (pakkauksia)]],Lääkkeet[[#This Row],[Alin saldo 
1.1.-30.6.2025 (pakkauksia)]])*Lääkkeet[[#This Row],[Kirjanpitoarvo / pakkaus 1.1.2025
(EUR  ALV 0 %)]]</f>
        <v>0</v>
      </c>
      <c r="P1306" s="15"/>
      <c r="Q1306" s="12"/>
      <c r="R1306" s="12"/>
      <c r="S1306" s="12"/>
      <c r="T1306" s="13"/>
      <c r="U1306" s="39">
        <f>MIN(Lääkkeet[[#This Row],[Velvoite 1.7.2025 (pakkauksia)]],Lääkkeet[[#This Row],[Suurimman alitusluvan mukainen velvoite
1.7.-31.12.2025 (pakkauksia)]],Lääkkeet[[#This Row],[Alin saldo 
1.7.-31.12.2025 (pakkauksia)]])*Lääkkeet[[#This Row],[Kirjanpitoarvo / pakkaus 1.7.2025
(EUR  ALV 0 %)]]</f>
        <v>0</v>
      </c>
      <c r="W1306" s="49" t="str" cm="1">
        <f t="array" ref="W1306">IFERROR(_xlfn.IFS(Lääkkeet[[#This Row],[Sitoutunut pääoma 
1.1.-30.6.2025 (EUR)]]&gt;0,"Täytetyt",Lääkkeet[[#This Row],[Sitoutunut pääoma 
1.7.-31.12.2025 (EUR)]]&gt;0,"Täytetyt"),"")</f>
        <v/>
      </c>
      <c r="X1306" s="49"/>
      <c r="Y1306" s="5">
        <f>Hakulomake!$B$29</f>
        <v>0</v>
      </c>
    </row>
    <row r="1307" spans="1:25" x14ac:dyDescent="0.25">
      <c r="A1307" s="6" t="s">
        <v>59</v>
      </c>
      <c r="B1307" s="5">
        <f>Hakulomake!$B$17</f>
        <v>0</v>
      </c>
      <c r="C1307" s="61">
        <v>13</v>
      </c>
      <c r="D1307" s="5" t="s">
        <v>2259</v>
      </c>
      <c r="E1307" s="60" t="s">
        <v>2299</v>
      </c>
      <c r="F1307" s="5" t="s">
        <v>2261</v>
      </c>
      <c r="G1307" s="5" t="s">
        <v>2300</v>
      </c>
      <c r="H1307" s="5" t="s">
        <v>2277</v>
      </c>
      <c r="I1307" s="5" t="s">
        <v>157</v>
      </c>
      <c r="J1307" s="61" t="s">
        <v>2301</v>
      </c>
      <c r="N1307" s="13"/>
      <c r="O1307" s="39">
        <f>MIN(Lääkkeet[[#This Row],[Velvoite 1.1.2025 (pakkauksia)]],Lääkkeet[[#This Row],[Suurimman alitusluvan mukainen velvoite 
1.1.-30.6.2025 (pakkauksia)]],Lääkkeet[[#This Row],[Alin saldo 
1.1.-30.6.2025 (pakkauksia)]])*Lääkkeet[[#This Row],[Kirjanpitoarvo / pakkaus 1.1.2025
(EUR  ALV 0 %)]]</f>
        <v>0</v>
      </c>
      <c r="P1307" s="15"/>
      <c r="Q1307" s="12"/>
      <c r="R1307" s="12"/>
      <c r="S1307" s="12"/>
      <c r="T1307" s="13"/>
      <c r="U1307" s="39">
        <f>MIN(Lääkkeet[[#This Row],[Velvoite 1.7.2025 (pakkauksia)]],Lääkkeet[[#This Row],[Suurimman alitusluvan mukainen velvoite
1.7.-31.12.2025 (pakkauksia)]],Lääkkeet[[#This Row],[Alin saldo 
1.7.-31.12.2025 (pakkauksia)]])*Lääkkeet[[#This Row],[Kirjanpitoarvo / pakkaus 1.7.2025
(EUR  ALV 0 %)]]</f>
        <v>0</v>
      </c>
      <c r="W1307" s="49" t="str" cm="1">
        <f t="array" ref="W1307">IFERROR(_xlfn.IFS(Lääkkeet[[#This Row],[Sitoutunut pääoma 
1.1.-30.6.2025 (EUR)]]&gt;0,"Täytetyt",Lääkkeet[[#This Row],[Sitoutunut pääoma 
1.7.-31.12.2025 (EUR)]]&gt;0,"Täytetyt"),"")</f>
        <v/>
      </c>
      <c r="X1307" s="49"/>
      <c r="Y1307" s="5">
        <f>Hakulomake!$B$29</f>
        <v>0</v>
      </c>
    </row>
    <row r="1308" spans="1:25" x14ac:dyDescent="0.25">
      <c r="A1308" s="6" t="s">
        <v>59</v>
      </c>
      <c r="B1308" s="5">
        <f>Hakulomake!$B$17</f>
        <v>0</v>
      </c>
      <c r="C1308" s="61">
        <v>13</v>
      </c>
      <c r="D1308" s="5" t="s">
        <v>2259</v>
      </c>
      <c r="E1308" s="60" t="s">
        <v>2302</v>
      </c>
      <c r="F1308" s="5" t="s">
        <v>2261</v>
      </c>
      <c r="G1308" s="5" t="s">
        <v>2300</v>
      </c>
      <c r="H1308" s="5" t="s">
        <v>2303</v>
      </c>
      <c r="I1308" s="5" t="s">
        <v>157</v>
      </c>
      <c r="J1308" s="61" t="s">
        <v>2304</v>
      </c>
      <c r="N1308" s="13"/>
      <c r="O1308" s="39">
        <f>MIN(Lääkkeet[[#This Row],[Velvoite 1.1.2025 (pakkauksia)]],Lääkkeet[[#This Row],[Suurimman alitusluvan mukainen velvoite 
1.1.-30.6.2025 (pakkauksia)]],Lääkkeet[[#This Row],[Alin saldo 
1.1.-30.6.2025 (pakkauksia)]])*Lääkkeet[[#This Row],[Kirjanpitoarvo / pakkaus 1.1.2025
(EUR  ALV 0 %)]]</f>
        <v>0</v>
      </c>
      <c r="P1308" s="15"/>
      <c r="Q1308" s="12"/>
      <c r="R1308" s="12"/>
      <c r="S1308" s="12"/>
      <c r="T1308" s="13"/>
      <c r="U1308" s="39">
        <f>MIN(Lääkkeet[[#This Row],[Velvoite 1.7.2025 (pakkauksia)]],Lääkkeet[[#This Row],[Suurimman alitusluvan mukainen velvoite
1.7.-31.12.2025 (pakkauksia)]],Lääkkeet[[#This Row],[Alin saldo 
1.7.-31.12.2025 (pakkauksia)]])*Lääkkeet[[#This Row],[Kirjanpitoarvo / pakkaus 1.7.2025
(EUR  ALV 0 %)]]</f>
        <v>0</v>
      </c>
      <c r="W1308" s="49" t="str" cm="1">
        <f t="array" ref="W1308">IFERROR(_xlfn.IFS(Lääkkeet[[#This Row],[Sitoutunut pääoma 
1.1.-30.6.2025 (EUR)]]&gt;0,"Täytetyt",Lääkkeet[[#This Row],[Sitoutunut pääoma 
1.7.-31.12.2025 (EUR)]]&gt;0,"Täytetyt"),"")</f>
        <v/>
      </c>
      <c r="X1308" s="49"/>
      <c r="Y1308" s="5">
        <f>Hakulomake!$B$29</f>
        <v>0</v>
      </c>
    </row>
    <row r="1309" spans="1:25" x14ac:dyDescent="0.25">
      <c r="A1309" s="6" t="s">
        <v>59</v>
      </c>
      <c r="B1309" s="5">
        <f>Hakulomake!$B$17</f>
        <v>0</v>
      </c>
      <c r="C1309" s="61">
        <v>13</v>
      </c>
      <c r="D1309" s="5" t="s">
        <v>2259</v>
      </c>
      <c r="E1309" s="60" t="s">
        <v>2305</v>
      </c>
      <c r="F1309" s="5" t="s">
        <v>2261</v>
      </c>
      <c r="G1309" s="5" t="s">
        <v>2300</v>
      </c>
      <c r="H1309" s="5" t="s">
        <v>2266</v>
      </c>
      <c r="I1309" s="5" t="s">
        <v>157</v>
      </c>
      <c r="J1309" s="61" t="s">
        <v>2267</v>
      </c>
      <c r="N1309" s="13"/>
      <c r="O1309" s="39">
        <f>MIN(Lääkkeet[[#This Row],[Velvoite 1.1.2025 (pakkauksia)]],Lääkkeet[[#This Row],[Suurimman alitusluvan mukainen velvoite 
1.1.-30.6.2025 (pakkauksia)]],Lääkkeet[[#This Row],[Alin saldo 
1.1.-30.6.2025 (pakkauksia)]])*Lääkkeet[[#This Row],[Kirjanpitoarvo / pakkaus 1.1.2025
(EUR  ALV 0 %)]]</f>
        <v>0</v>
      </c>
      <c r="P1309" s="15"/>
      <c r="Q1309" s="12"/>
      <c r="R1309" s="12"/>
      <c r="S1309" s="12"/>
      <c r="T1309" s="13"/>
      <c r="U1309" s="39">
        <f>MIN(Lääkkeet[[#This Row],[Velvoite 1.7.2025 (pakkauksia)]],Lääkkeet[[#This Row],[Suurimman alitusluvan mukainen velvoite
1.7.-31.12.2025 (pakkauksia)]],Lääkkeet[[#This Row],[Alin saldo 
1.7.-31.12.2025 (pakkauksia)]])*Lääkkeet[[#This Row],[Kirjanpitoarvo / pakkaus 1.7.2025
(EUR  ALV 0 %)]]</f>
        <v>0</v>
      </c>
      <c r="W1309" s="49" t="str" cm="1">
        <f t="array" ref="W1309">IFERROR(_xlfn.IFS(Lääkkeet[[#This Row],[Sitoutunut pääoma 
1.1.-30.6.2025 (EUR)]]&gt;0,"Täytetyt",Lääkkeet[[#This Row],[Sitoutunut pääoma 
1.7.-31.12.2025 (EUR)]]&gt;0,"Täytetyt"),"")</f>
        <v/>
      </c>
      <c r="X1309" s="49"/>
      <c r="Y1309" s="5">
        <f>Hakulomake!$B$29</f>
        <v>0</v>
      </c>
    </row>
    <row r="1310" spans="1:25" x14ac:dyDescent="0.25">
      <c r="A1310" s="6" t="s">
        <v>59</v>
      </c>
      <c r="B1310" s="5">
        <f>Hakulomake!$B$17</f>
        <v>0</v>
      </c>
      <c r="C1310" s="61">
        <v>13</v>
      </c>
      <c r="D1310" s="5" t="s">
        <v>2274</v>
      </c>
      <c r="E1310" s="60" t="s">
        <v>2306</v>
      </c>
      <c r="F1310" s="5" t="s">
        <v>2276</v>
      </c>
      <c r="G1310" s="5" t="s">
        <v>2760</v>
      </c>
      <c r="H1310" s="5" t="s">
        <v>2266</v>
      </c>
      <c r="I1310" s="5" t="s">
        <v>157</v>
      </c>
      <c r="J1310" s="61" t="s">
        <v>2267</v>
      </c>
      <c r="N1310" s="13"/>
      <c r="O1310" s="39">
        <f>MIN(Lääkkeet[[#This Row],[Velvoite 1.1.2025 (pakkauksia)]],Lääkkeet[[#This Row],[Suurimman alitusluvan mukainen velvoite 
1.1.-30.6.2025 (pakkauksia)]],Lääkkeet[[#This Row],[Alin saldo 
1.1.-30.6.2025 (pakkauksia)]])*Lääkkeet[[#This Row],[Kirjanpitoarvo / pakkaus 1.1.2025
(EUR  ALV 0 %)]]</f>
        <v>0</v>
      </c>
      <c r="P1310" s="15"/>
      <c r="Q1310" s="12"/>
      <c r="R1310" s="12"/>
      <c r="S1310" s="12"/>
      <c r="T1310" s="13"/>
      <c r="U1310" s="39">
        <f>MIN(Lääkkeet[[#This Row],[Velvoite 1.7.2025 (pakkauksia)]],Lääkkeet[[#This Row],[Suurimman alitusluvan mukainen velvoite
1.7.-31.12.2025 (pakkauksia)]],Lääkkeet[[#This Row],[Alin saldo 
1.7.-31.12.2025 (pakkauksia)]])*Lääkkeet[[#This Row],[Kirjanpitoarvo / pakkaus 1.7.2025
(EUR  ALV 0 %)]]</f>
        <v>0</v>
      </c>
      <c r="W1310" s="49" t="str" cm="1">
        <f t="array" ref="W1310">IFERROR(_xlfn.IFS(Lääkkeet[[#This Row],[Sitoutunut pääoma 
1.1.-30.6.2025 (EUR)]]&gt;0,"Täytetyt",Lääkkeet[[#This Row],[Sitoutunut pääoma 
1.7.-31.12.2025 (EUR)]]&gt;0,"Täytetyt"),"")</f>
        <v/>
      </c>
      <c r="X1310" s="49"/>
      <c r="Y1310" s="5">
        <f>Hakulomake!$B$29</f>
        <v>0</v>
      </c>
    </row>
    <row r="1311" spans="1:25" x14ac:dyDescent="0.25">
      <c r="A1311" s="6" t="s">
        <v>59</v>
      </c>
      <c r="B1311" s="5">
        <f>Hakulomake!$B$17</f>
        <v>0</v>
      </c>
      <c r="C1311" s="61">
        <v>13</v>
      </c>
      <c r="D1311" s="5" t="s">
        <v>2274</v>
      </c>
      <c r="E1311" s="60" t="s">
        <v>2307</v>
      </c>
      <c r="F1311" s="5" t="s">
        <v>2276</v>
      </c>
      <c r="G1311" s="5" t="s">
        <v>2308</v>
      </c>
      <c r="H1311" s="5" t="s">
        <v>2283</v>
      </c>
      <c r="I1311" s="5" t="s">
        <v>2309</v>
      </c>
      <c r="J1311" s="61" t="s">
        <v>2310</v>
      </c>
      <c r="N1311" s="13"/>
      <c r="O1311" s="39">
        <f>MIN(Lääkkeet[[#This Row],[Velvoite 1.1.2025 (pakkauksia)]],Lääkkeet[[#This Row],[Suurimman alitusluvan mukainen velvoite 
1.1.-30.6.2025 (pakkauksia)]],Lääkkeet[[#This Row],[Alin saldo 
1.1.-30.6.2025 (pakkauksia)]])*Lääkkeet[[#This Row],[Kirjanpitoarvo / pakkaus 1.1.2025
(EUR  ALV 0 %)]]</f>
        <v>0</v>
      </c>
      <c r="P1311" s="15"/>
      <c r="Q1311" s="12"/>
      <c r="R1311" s="12"/>
      <c r="S1311" s="12"/>
      <c r="T1311" s="13"/>
      <c r="U1311" s="39">
        <f>MIN(Lääkkeet[[#This Row],[Velvoite 1.7.2025 (pakkauksia)]],Lääkkeet[[#This Row],[Suurimman alitusluvan mukainen velvoite
1.7.-31.12.2025 (pakkauksia)]],Lääkkeet[[#This Row],[Alin saldo 
1.7.-31.12.2025 (pakkauksia)]])*Lääkkeet[[#This Row],[Kirjanpitoarvo / pakkaus 1.7.2025
(EUR  ALV 0 %)]]</f>
        <v>0</v>
      </c>
      <c r="W1311" s="49" t="str" cm="1">
        <f t="array" ref="W1311">IFERROR(_xlfn.IFS(Lääkkeet[[#This Row],[Sitoutunut pääoma 
1.1.-30.6.2025 (EUR)]]&gt;0,"Täytetyt",Lääkkeet[[#This Row],[Sitoutunut pääoma 
1.7.-31.12.2025 (EUR)]]&gt;0,"Täytetyt"),"")</f>
        <v/>
      </c>
      <c r="X1311" s="49"/>
      <c r="Y1311" s="5">
        <f>Hakulomake!$B$29</f>
        <v>0</v>
      </c>
    </row>
    <row r="1312" spans="1:25" x14ac:dyDescent="0.25">
      <c r="A1312" s="6" t="s">
        <v>59</v>
      </c>
      <c r="B1312" s="5">
        <f>Hakulomake!$B$17</f>
        <v>0</v>
      </c>
      <c r="C1312" s="61">
        <v>13</v>
      </c>
      <c r="D1312" s="5" t="s">
        <v>2274</v>
      </c>
      <c r="E1312" s="60" t="s">
        <v>2311</v>
      </c>
      <c r="F1312" s="5" t="s">
        <v>2276</v>
      </c>
      <c r="G1312" s="5" t="s">
        <v>2308</v>
      </c>
      <c r="H1312" s="5" t="s">
        <v>2266</v>
      </c>
      <c r="I1312" s="5" t="s">
        <v>2309</v>
      </c>
      <c r="J1312" s="61" t="s">
        <v>2312</v>
      </c>
      <c r="N1312" s="13"/>
      <c r="O1312" s="39">
        <f>MIN(Lääkkeet[[#This Row],[Velvoite 1.1.2025 (pakkauksia)]],Lääkkeet[[#This Row],[Suurimman alitusluvan mukainen velvoite 
1.1.-30.6.2025 (pakkauksia)]],Lääkkeet[[#This Row],[Alin saldo 
1.1.-30.6.2025 (pakkauksia)]])*Lääkkeet[[#This Row],[Kirjanpitoarvo / pakkaus 1.1.2025
(EUR  ALV 0 %)]]</f>
        <v>0</v>
      </c>
      <c r="P1312" s="15"/>
      <c r="Q1312" s="12"/>
      <c r="R1312" s="12"/>
      <c r="S1312" s="12"/>
      <c r="T1312" s="13"/>
      <c r="U1312" s="39">
        <f>MIN(Lääkkeet[[#This Row],[Velvoite 1.7.2025 (pakkauksia)]],Lääkkeet[[#This Row],[Suurimman alitusluvan mukainen velvoite
1.7.-31.12.2025 (pakkauksia)]],Lääkkeet[[#This Row],[Alin saldo 
1.7.-31.12.2025 (pakkauksia)]])*Lääkkeet[[#This Row],[Kirjanpitoarvo / pakkaus 1.7.2025
(EUR  ALV 0 %)]]</f>
        <v>0</v>
      </c>
      <c r="W1312" s="49" t="str" cm="1">
        <f t="array" ref="W1312">IFERROR(_xlfn.IFS(Lääkkeet[[#This Row],[Sitoutunut pääoma 
1.1.-30.6.2025 (EUR)]]&gt;0,"Täytetyt",Lääkkeet[[#This Row],[Sitoutunut pääoma 
1.7.-31.12.2025 (EUR)]]&gt;0,"Täytetyt"),"")</f>
        <v/>
      </c>
      <c r="X1312" s="49"/>
      <c r="Y1312" s="5">
        <f>Hakulomake!$B$29</f>
        <v>0</v>
      </c>
    </row>
    <row r="1313" spans="1:25" x14ac:dyDescent="0.25">
      <c r="A1313" s="6" t="s">
        <v>59</v>
      </c>
      <c r="B1313" s="5">
        <f>Hakulomake!$B$17</f>
        <v>0</v>
      </c>
      <c r="C1313" s="61">
        <v>13</v>
      </c>
      <c r="D1313" s="5" t="s">
        <v>2274</v>
      </c>
      <c r="E1313" s="60" t="s">
        <v>2313</v>
      </c>
      <c r="F1313" s="5" t="s">
        <v>2276</v>
      </c>
      <c r="G1313" s="5" t="s">
        <v>2308</v>
      </c>
      <c r="H1313" s="5" t="s">
        <v>2303</v>
      </c>
      <c r="I1313" s="5" t="s">
        <v>2309</v>
      </c>
      <c r="J1313" s="61" t="s">
        <v>2314</v>
      </c>
      <c r="N1313" s="13"/>
      <c r="O1313" s="39">
        <f>MIN(Lääkkeet[[#This Row],[Velvoite 1.1.2025 (pakkauksia)]],Lääkkeet[[#This Row],[Suurimman alitusluvan mukainen velvoite 
1.1.-30.6.2025 (pakkauksia)]],Lääkkeet[[#This Row],[Alin saldo 
1.1.-30.6.2025 (pakkauksia)]])*Lääkkeet[[#This Row],[Kirjanpitoarvo / pakkaus 1.1.2025
(EUR  ALV 0 %)]]</f>
        <v>0</v>
      </c>
      <c r="P1313" s="15"/>
      <c r="Q1313" s="12"/>
      <c r="R1313" s="12"/>
      <c r="S1313" s="12"/>
      <c r="T1313" s="13"/>
      <c r="U1313" s="39">
        <f>MIN(Lääkkeet[[#This Row],[Velvoite 1.7.2025 (pakkauksia)]],Lääkkeet[[#This Row],[Suurimman alitusluvan mukainen velvoite
1.7.-31.12.2025 (pakkauksia)]],Lääkkeet[[#This Row],[Alin saldo 
1.7.-31.12.2025 (pakkauksia)]])*Lääkkeet[[#This Row],[Kirjanpitoarvo / pakkaus 1.7.2025
(EUR  ALV 0 %)]]</f>
        <v>0</v>
      </c>
      <c r="W1313" s="49" t="str" cm="1">
        <f t="array" ref="W1313">IFERROR(_xlfn.IFS(Lääkkeet[[#This Row],[Sitoutunut pääoma 
1.1.-30.6.2025 (EUR)]]&gt;0,"Täytetyt",Lääkkeet[[#This Row],[Sitoutunut pääoma 
1.7.-31.12.2025 (EUR)]]&gt;0,"Täytetyt"),"")</f>
        <v/>
      </c>
      <c r="X1313" s="49"/>
      <c r="Y1313" s="5">
        <f>Hakulomake!$B$29</f>
        <v>0</v>
      </c>
    </row>
    <row r="1314" spans="1:25" x14ac:dyDescent="0.25">
      <c r="A1314" s="6" t="s">
        <v>59</v>
      </c>
      <c r="B1314" s="5">
        <f>Hakulomake!$B$17</f>
        <v>0</v>
      </c>
      <c r="C1314" s="61">
        <v>13</v>
      </c>
      <c r="D1314" s="5" t="s">
        <v>2274</v>
      </c>
      <c r="E1314" s="60" t="s">
        <v>2315</v>
      </c>
      <c r="F1314" s="5" t="s">
        <v>2276</v>
      </c>
      <c r="G1314" s="5" t="s">
        <v>2308</v>
      </c>
      <c r="H1314" s="5" t="s">
        <v>2277</v>
      </c>
      <c r="I1314" s="5" t="s">
        <v>2309</v>
      </c>
      <c r="J1314" s="61" t="s">
        <v>2316</v>
      </c>
      <c r="N1314" s="13"/>
      <c r="O1314" s="39">
        <f>MIN(Lääkkeet[[#This Row],[Velvoite 1.1.2025 (pakkauksia)]],Lääkkeet[[#This Row],[Suurimman alitusluvan mukainen velvoite 
1.1.-30.6.2025 (pakkauksia)]],Lääkkeet[[#This Row],[Alin saldo 
1.1.-30.6.2025 (pakkauksia)]])*Lääkkeet[[#This Row],[Kirjanpitoarvo / pakkaus 1.1.2025
(EUR  ALV 0 %)]]</f>
        <v>0</v>
      </c>
      <c r="P1314" s="15"/>
      <c r="Q1314" s="12"/>
      <c r="R1314" s="12"/>
      <c r="S1314" s="12"/>
      <c r="T1314" s="13"/>
      <c r="U1314" s="39">
        <f>MIN(Lääkkeet[[#This Row],[Velvoite 1.7.2025 (pakkauksia)]],Lääkkeet[[#This Row],[Suurimman alitusluvan mukainen velvoite
1.7.-31.12.2025 (pakkauksia)]],Lääkkeet[[#This Row],[Alin saldo 
1.7.-31.12.2025 (pakkauksia)]])*Lääkkeet[[#This Row],[Kirjanpitoarvo / pakkaus 1.7.2025
(EUR  ALV 0 %)]]</f>
        <v>0</v>
      </c>
      <c r="W1314" s="49" t="str" cm="1">
        <f t="array" ref="W1314">IFERROR(_xlfn.IFS(Lääkkeet[[#This Row],[Sitoutunut pääoma 
1.1.-30.6.2025 (EUR)]]&gt;0,"Täytetyt",Lääkkeet[[#This Row],[Sitoutunut pääoma 
1.7.-31.12.2025 (EUR)]]&gt;0,"Täytetyt"),"")</f>
        <v/>
      </c>
      <c r="X1314" s="49"/>
      <c r="Y1314" s="5">
        <f>Hakulomake!$B$29</f>
        <v>0</v>
      </c>
    </row>
    <row r="1315" spans="1:25" x14ac:dyDescent="0.25">
      <c r="A1315" s="6" t="s">
        <v>59</v>
      </c>
      <c r="B1315" s="5">
        <f>Hakulomake!$B$17</f>
        <v>0</v>
      </c>
      <c r="C1315" s="61">
        <v>13</v>
      </c>
      <c r="D1315" s="5" t="s">
        <v>2274</v>
      </c>
      <c r="E1315" s="60" t="s">
        <v>2317</v>
      </c>
      <c r="F1315" s="5" t="s">
        <v>2276</v>
      </c>
      <c r="G1315" s="5" t="s">
        <v>2294</v>
      </c>
      <c r="H1315" s="5" t="s">
        <v>2303</v>
      </c>
      <c r="I1315" s="5" t="s">
        <v>157</v>
      </c>
      <c r="J1315" s="61" t="s">
        <v>2318</v>
      </c>
      <c r="N1315" s="13"/>
      <c r="O1315" s="39">
        <f>MIN(Lääkkeet[[#This Row],[Velvoite 1.1.2025 (pakkauksia)]],Lääkkeet[[#This Row],[Suurimman alitusluvan mukainen velvoite 
1.1.-30.6.2025 (pakkauksia)]],Lääkkeet[[#This Row],[Alin saldo 
1.1.-30.6.2025 (pakkauksia)]])*Lääkkeet[[#This Row],[Kirjanpitoarvo / pakkaus 1.1.2025
(EUR  ALV 0 %)]]</f>
        <v>0</v>
      </c>
      <c r="P1315" s="15"/>
      <c r="Q1315" s="12"/>
      <c r="R1315" s="12"/>
      <c r="S1315" s="12"/>
      <c r="T1315" s="13"/>
      <c r="U1315" s="39">
        <f>MIN(Lääkkeet[[#This Row],[Velvoite 1.7.2025 (pakkauksia)]],Lääkkeet[[#This Row],[Suurimman alitusluvan mukainen velvoite
1.7.-31.12.2025 (pakkauksia)]],Lääkkeet[[#This Row],[Alin saldo 
1.7.-31.12.2025 (pakkauksia)]])*Lääkkeet[[#This Row],[Kirjanpitoarvo / pakkaus 1.7.2025
(EUR  ALV 0 %)]]</f>
        <v>0</v>
      </c>
      <c r="W1315" s="49" t="str" cm="1">
        <f t="array" ref="W1315">IFERROR(_xlfn.IFS(Lääkkeet[[#This Row],[Sitoutunut pääoma 
1.1.-30.6.2025 (EUR)]]&gt;0,"Täytetyt",Lääkkeet[[#This Row],[Sitoutunut pääoma 
1.7.-31.12.2025 (EUR)]]&gt;0,"Täytetyt"),"")</f>
        <v/>
      </c>
      <c r="X1315" s="49"/>
      <c r="Y1315" s="5">
        <f>Hakulomake!$B$29</f>
        <v>0</v>
      </c>
    </row>
    <row r="1316" spans="1:25" x14ac:dyDescent="0.25">
      <c r="A1316" s="6" t="s">
        <v>59</v>
      </c>
      <c r="B1316" s="5">
        <f>Hakulomake!$B$17</f>
        <v>0</v>
      </c>
      <c r="C1316" s="61">
        <v>13</v>
      </c>
      <c r="D1316" s="5" t="s">
        <v>2274</v>
      </c>
      <c r="E1316" s="60" t="s">
        <v>2319</v>
      </c>
      <c r="F1316" s="5" t="s">
        <v>2276</v>
      </c>
      <c r="G1316" s="5" t="s">
        <v>2320</v>
      </c>
      <c r="H1316" s="5" t="s">
        <v>2303</v>
      </c>
      <c r="I1316" s="5" t="s">
        <v>157</v>
      </c>
      <c r="J1316" s="61" t="s">
        <v>2318</v>
      </c>
      <c r="N1316" s="13"/>
      <c r="O1316" s="39">
        <f>MIN(Lääkkeet[[#This Row],[Velvoite 1.1.2025 (pakkauksia)]],Lääkkeet[[#This Row],[Suurimman alitusluvan mukainen velvoite 
1.1.-30.6.2025 (pakkauksia)]],Lääkkeet[[#This Row],[Alin saldo 
1.1.-30.6.2025 (pakkauksia)]])*Lääkkeet[[#This Row],[Kirjanpitoarvo / pakkaus 1.1.2025
(EUR  ALV 0 %)]]</f>
        <v>0</v>
      </c>
      <c r="P1316" s="15"/>
      <c r="Q1316" s="12"/>
      <c r="R1316" s="12"/>
      <c r="S1316" s="12"/>
      <c r="T1316" s="13"/>
      <c r="U1316" s="39">
        <f>MIN(Lääkkeet[[#This Row],[Velvoite 1.7.2025 (pakkauksia)]],Lääkkeet[[#This Row],[Suurimman alitusluvan mukainen velvoite
1.7.-31.12.2025 (pakkauksia)]],Lääkkeet[[#This Row],[Alin saldo 
1.7.-31.12.2025 (pakkauksia)]])*Lääkkeet[[#This Row],[Kirjanpitoarvo / pakkaus 1.7.2025
(EUR  ALV 0 %)]]</f>
        <v>0</v>
      </c>
      <c r="W1316" s="49" t="str" cm="1">
        <f t="array" ref="W1316">IFERROR(_xlfn.IFS(Lääkkeet[[#This Row],[Sitoutunut pääoma 
1.1.-30.6.2025 (EUR)]]&gt;0,"Täytetyt",Lääkkeet[[#This Row],[Sitoutunut pääoma 
1.7.-31.12.2025 (EUR)]]&gt;0,"Täytetyt"),"")</f>
        <v/>
      </c>
      <c r="X1316" s="49"/>
      <c r="Y1316" s="5">
        <f>Hakulomake!$B$29</f>
        <v>0</v>
      </c>
    </row>
    <row r="1317" spans="1:25" x14ac:dyDescent="0.25">
      <c r="A1317" s="6" t="s">
        <v>59</v>
      </c>
      <c r="B1317" s="5">
        <f>Hakulomake!$B$17</f>
        <v>0</v>
      </c>
      <c r="C1317" s="61">
        <v>13</v>
      </c>
      <c r="D1317" s="5" t="s">
        <v>2268</v>
      </c>
      <c r="E1317" s="60" t="s">
        <v>2321</v>
      </c>
      <c r="F1317" s="5" t="s">
        <v>2270</v>
      </c>
      <c r="G1317" s="5" t="s">
        <v>2322</v>
      </c>
      <c r="H1317" s="5" t="s">
        <v>2323</v>
      </c>
      <c r="I1317" s="5" t="s">
        <v>946</v>
      </c>
      <c r="J1317" s="61" t="s">
        <v>942</v>
      </c>
      <c r="N1317" s="13"/>
      <c r="O1317" s="39">
        <f>MIN(Lääkkeet[[#This Row],[Velvoite 1.1.2025 (pakkauksia)]],Lääkkeet[[#This Row],[Suurimman alitusluvan mukainen velvoite 
1.1.-30.6.2025 (pakkauksia)]],Lääkkeet[[#This Row],[Alin saldo 
1.1.-30.6.2025 (pakkauksia)]])*Lääkkeet[[#This Row],[Kirjanpitoarvo / pakkaus 1.1.2025
(EUR  ALV 0 %)]]</f>
        <v>0</v>
      </c>
      <c r="P1317" s="15"/>
      <c r="Q1317" s="12"/>
      <c r="R1317" s="12"/>
      <c r="S1317" s="12"/>
      <c r="T1317" s="13"/>
      <c r="U1317" s="39">
        <f>MIN(Lääkkeet[[#This Row],[Velvoite 1.7.2025 (pakkauksia)]],Lääkkeet[[#This Row],[Suurimman alitusluvan mukainen velvoite
1.7.-31.12.2025 (pakkauksia)]],Lääkkeet[[#This Row],[Alin saldo 
1.7.-31.12.2025 (pakkauksia)]])*Lääkkeet[[#This Row],[Kirjanpitoarvo / pakkaus 1.7.2025
(EUR  ALV 0 %)]]</f>
        <v>0</v>
      </c>
      <c r="W1317" s="49" t="str" cm="1">
        <f t="array" ref="W1317">IFERROR(_xlfn.IFS(Lääkkeet[[#This Row],[Sitoutunut pääoma 
1.1.-30.6.2025 (EUR)]]&gt;0,"Täytetyt",Lääkkeet[[#This Row],[Sitoutunut pääoma 
1.7.-31.12.2025 (EUR)]]&gt;0,"Täytetyt"),"")</f>
        <v/>
      </c>
      <c r="X1317" s="49"/>
      <c r="Y1317" s="5">
        <f>Hakulomake!$B$29</f>
        <v>0</v>
      </c>
    </row>
    <row r="1318" spans="1:25" x14ac:dyDescent="0.25">
      <c r="A1318" s="6" t="s">
        <v>59</v>
      </c>
      <c r="B1318" s="5">
        <f>Hakulomake!$B$17</f>
        <v>0</v>
      </c>
      <c r="C1318" s="61">
        <v>13</v>
      </c>
      <c r="D1318" s="5" t="s">
        <v>2274</v>
      </c>
      <c r="E1318" s="60" t="s">
        <v>2324</v>
      </c>
      <c r="F1318" s="5" t="s">
        <v>2276</v>
      </c>
      <c r="G1318" s="5" t="s">
        <v>2279</v>
      </c>
      <c r="H1318" s="5" t="s">
        <v>2266</v>
      </c>
      <c r="I1318" s="5" t="s">
        <v>157</v>
      </c>
      <c r="J1318" s="61" t="s">
        <v>2267</v>
      </c>
      <c r="N1318" s="13"/>
      <c r="O1318" s="39">
        <f>MIN(Lääkkeet[[#This Row],[Velvoite 1.1.2025 (pakkauksia)]],Lääkkeet[[#This Row],[Suurimman alitusluvan mukainen velvoite 
1.1.-30.6.2025 (pakkauksia)]],Lääkkeet[[#This Row],[Alin saldo 
1.1.-30.6.2025 (pakkauksia)]])*Lääkkeet[[#This Row],[Kirjanpitoarvo / pakkaus 1.1.2025
(EUR  ALV 0 %)]]</f>
        <v>0</v>
      </c>
      <c r="P1318" s="15"/>
      <c r="Q1318" s="12"/>
      <c r="R1318" s="12"/>
      <c r="S1318" s="12"/>
      <c r="T1318" s="13"/>
      <c r="U1318" s="39">
        <f>MIN(Lääkkeet[[#This Row],[Velvoite 1.7.2025 (pakkauksia)]],Lääkkeet[[#This Row],[Suurimman alitusluvan mukainen velvoite
1.7.-31.12.2025 (pakkauksia)]],Lääkkeet[[#This Row],[Alin saldo 
1.7.-31.12.2025 (pakkauksia)]])*Lääkkeet[[#This Row],[Kirjanpitoarvo / pakkaus 1.7.2025
(EUR  ALV 0 %)]]</f>
        <v>0</v>
      </c>
      <c r="W1318" s="49" t="str" cm="1">
        <f t="array" ref="W1318">IFERROR(_xlfn.IFS(Lääkkeet[[#This Row],[Sitoutunut pääoma 
1.1.-30.6.2025 (EUR)]]&gt;0,"Täytetyt",Lääkkeet[[#This Row],[Sitoutunut pääoma 
1.7.-31.12.2025 (EUR)]]&gt;0,"Täytetyt"),"")</f>
        <v/>
      </c>
      <c r="X1318" s="49"/>
      <c r="Y1318" s="5">
        <f>Hakulomake!$B$29</f>
        <v>0</v>
      </c>
    </row>
    <row r="1319" spans="1:25" x14ac:dyDescent="0.25">
      <c r="A1319" s="6" t="s">
        <v>59</v>
      </c>
      <c r="B1319" s="5">
        <f>Hakulomake!$B$17</f>
        <v>0</v>
      </c>
      <c r="C1319" s="61">
        <v>13</v>
      </c>
      <c r="D1319" s="5" t="s">
        <v>2268</v>
      </c>
      <c r="E1319" s="60" t="s">
        <v>2325</v>
      </c>
      <c r="F1319" s="5" t="s">
        <v>2270</v>
      </c>
      <c r="G1319" s="5" t="s">
        <v>2271</v>
      </c>
      <c r="H1319" s="5" t="s">
        <v>2326</v>
      </c>
      <c r="I1319" s="5" t="s">
        <v>946</v>
      </c>
      <c r="J1319" s="61" t="s">
        <v>2327</v>
      </c>
      <c r="N1319" s="13"/>
      <c r="O1319" s="39">
        <f>MIN(Lääkkeet[[#This Row],[Velvoite 1.1.2025 (pakkauksia)]],Lääkkeet[[#This Row],[Suurimman alitusluvan mukainen velvoite 
1.1.-30.6.2025 (pakkauksia)]],Lääkkeet[[#This Row],[Alin saldo 
1.1.-30.6.2025 (pakkauksia)]])*Lääkkeet[[#This Row],[Kirjanpitoarvo / pakkaus 1.1.2025
(EUR  ALV 0 %)]]</f>
        <v>0</v>
      </c>
      <c r="P1319" s="15"/>
      <c r="Q1319" s="12"/>
      <c r="R1319" s="12"/>
      <c r="S1319" s="12"/>
      <c r="T1319" s="13"/>
      <c r="U1319" s="39">
        <f>MIN(Lääkkeet[[#This Row],[Velvoite 1.7.2025 (pakkauksia)]],Lääkkeet[[#This Row],[Suurimman alitusluvan mukainen velvoite
1.7.-31.12.2025 (pakkauksia)]],Lääkkeet[[#This Row],[Alin saldo 
1.7.-31.12.2025 (pakkauksia)]])*Lääkkeet[[#This Row],[Kirjanpitoarvo / pakkaus 1.7.2025
(EUR  ALV 0 %)]]</f>
        <v>0</v>
      </c>
      <c r="W1319" s="49" t="str" cm="1">
        <f t="array" ref="W1319">IFERROR(_xlfn.IFS(Lääkkeet[[#This Row],[Sitoutunut pääoma 
1.1.-30.6.2025 (EUR)]]&gt;0,"Täytetyt",Lääkkeet[[#This Row],[Sitoutunut pääoma 
1.7.-31.12.2025 (EUR)]]&gt;0,"Täytetyt"),"")</f>
        <v/>
      </c>
      <c r="X1319" s="49"/>
      <c r="Y1319" s="5">
        <f>Hakulomake!$B$29</f>
        <v>0</v>
      </c>
    </row>
    <row r="1320" spans="1:25" x14ac:dyDescent="0.25">
      <c r="A1320" s="6" t="s">
        <v>59</v>
      </c>
      <c r="B1320" s="5">
        <f>Hakulomake!$B$17</f>
        <v>0</v>
      </c>
      <c r="C1320" s="61">
        <v>13</v>
      </c>
      <c r="D1320" s="5" t="s">
        <v>2274</v>
      </c>
      <c r="E1320" s="60" t="s">
        <v>2328</v>
      </c>
      <c r="F1320" s="5" t="s">
        <v>2276</v>
      </c>
      <c r="G1320" s="5" t="s">
        <v>2329</v>
      </c>
      <c r="H1320" s="5" t="s">
        <v>2330</v>
      </c>
      <c r="I1320" s="5" t="s">
        <v>157</v>
      </c>
      <c r="J1320" s="61" t="s">
        <v>2304</v>
      </c>
      <c r="N1320" s="13"/>
      <c r="O1320" s="39">
        <f>MIN(Lääkkeet[[#This Row],[Velvoite 1.1.2025 (pakkauksia)]],Lääkkeet[[#This Row],[Suurimman alitusluvan mukainen velvoite 
1.1.-30.6.2025 (pakkauksia)]],Lääkkeet[[#This Row],[Alin saldo 
1.1.-30.6.2025 (pakkauksia)]])*Lääkkeet[[#This Row],[Kirjanpitoarvo / pakkaus 1.1.2025
(EUR  ALV 0 %)]]</f>
        <v>0</v>
      </c>
      <c r="P1320" s="15"/>
      <c r="Q1320" s="12"/>
      <c r="R1320" s="12"/>
      <c r="S1320" s="12"/>
      <c r="T1320" s="13"/>
      <c r="U1320" s="39">
        <f>MIN(Lääkkeet[[#This Row],[Velvoite 1.7.2025 (pakkauksia)]],Lääkkeet[[#This Row],[Suurimman alitusluvan mukainen velvoite
1.7.-31.12.2025 (pakkauksia)]],Lääkkeet[[#This Row],[Alin saldo 
1.7.-31.12.2025 (pakkauksia)]])*Lääkkeet[[#This Row],[Kirjanpitoarvo / pakkaus 1.7.2025
(EUR  ALV 0 %)]]</f>
        <v>0</v>
      </c>
      <c r="W1320" s="49" t="str" cm="1">
        <f t="array" ref="W1320">IFERROR(_xlfn.IFS(Lääkkeet[[#This Row],[Sitoutunut pääoma 
1.1.-30.6.2025 (EUR)]]&gt;0,"Täytetyt",Lääkkeet[[#This Row],[Sitoutunut pääoma 
1.7.-31.12.2025 (EUR)]]&gt;0,"Täytetyt"),"")</f>
        <v/>
      </c>
      <c r="X1320" s="49"/>
      <c r="Y1320" s="5">
        <f>Hakulomake!$B$29</f>
        <v>0</v>
      </c>
    </row>
    <row r="1321" spans="1:25" x14ac:dyDescent="0.25">
      <c r="A1321" s="6" t="s">
        <v>59</v>
      </c>
      <c r="B1321" s="5">
        <f>Hakulomake!$B$17</f>
        <v>0</v>
      </c>
      <c r="C1321" s="61">
        <v>13</v>
      </c>
      <c r="D1321" s="5" t="s">
        <v>2268</v>
      </c>
      <c r="E1321" s="60" t="s">
        <v>2331</v>
      </c>
      <c r="F1321" s="5" t="s">
        <v>2270</v>
      </c>
      <c r="G1321" s="5" t="s">
        <v>2332</v>
      </c>
      <c r="H1321" s="5" t="s">
        <v>2326</v>
      </c>
      <c r="I1321" s="5" t="s">
        <v>946</v>
      </c>
      <c r="J1321" s="61" t="s">
        <v>2327</v>
      </c>
      <c r="N1321" s="13"/>
      <c r="O1321" s="39">
        <f>MIN(Lääkkeet[[#This Row],[Velvoite 1.1.2025 (pakkauksia)]],Lääkkeet[[#This Row],[Suurimman alitusluvan mukainen velvoite 
1.1.-30.6.2025 (pakkauksia)]],Lääkkeet[[#This Row],[Alin saldo 
1.1.-30.6.2025 (pakkauksia)]])*Lääkkeet[[#This Row],[Kirjanpitoarvo / pakkaus 1.1.2025
(EUR  ALV 0 %)]]</f>
        <v>0</v>
      </c>
      <c r="P1321" s="15"/>
      <c r="Q1321" s="12"/>
      <c r="R1321" s="12"/>
      <c r="S1321" s="12"/>
      <c r="T1321" s="13"/>
      <c r="U1321" s="39">
        <f>MIN(Lääkkeet[[#This Row],[Velvoite 1.7.2025 (pakkauksia)]],Lääkkeet[[#This Row],[Suurimman alitusluvan mukainen velvoite
1.7.-31.12.2025 (pakkauksia)]],Lääkkeet[[#This Row],[Alin saldo 
1.7.-31.12.2025 (pakkauksia)]])*Lääkkeet[[#This Row],[Kirjanpitoarvo / pakkaus 1.7.2025
(EUR  ALV 0 %)]]</f>
        <v>0</v>
      </c>
      <c r="W1321" s="49" t="str" cm="1">
        <f t="array" ref="W1321">IFERROR(_xlfn.IFS(Lääkkeet[[#This Row],[Sitoutunut pääoma 
1.1.-30.6.2025 (EUR)]]&gt;0,"Täytetyt",Lääkkeet[[#This Row],[Sitoutunut pääoma 
1.7.-31.12.2025 (EUR)]]&gt;0,"Täytetyt"),"")</f>
        <v/>
      </c>
      <c r="X1321" s="49"/>
      <c r="Y1321" s="5">
        <f>Hakulomake!$B$29</f>
        <v>0</v>
      </c>
    </row>
    <row r="1322" spans="1:25" x14ac:dyDescent="0.25">
      <c r="A1322" s="6" t="s">
        <v>59</v>
      </c>
      <c r="B1322" s="5">
        <f>Hakulomake!$B$17</f>
        <v>0</v>
      </c>
      <c r="C1322" s="61">
        <v>13</v>
      </c>
      <c r="D1322" s="5" t="s">
        <v>2268</v>
      </c>
      <c r="E1322" s="60" t="s">
        <v>2333</v>
      </c>
      <c r="F1322" s="5" t="s">
        <v>2270</v>
      </c>
      <c r="G1322" s="5" t="s">
        <v>2332</v>
      </c>
      <c r="H1322" s="5" t="s">
        <v>2323</v>
      </c>
      <c r="I1322" s="5" t="s">
        <v>946</v>
      </c>
      <c r="J1322" s="61" t="s">
        <v>942</v>
      </c>
      <c r="N1322" s="13"/>
      <c r="O1322" s="39">
        <f>MIN(Lääkkeet[[#This Row],[Velvoite 1.1.2025 (pakkauksia)]],Lääkkeet[[#This Row],[Suurimman alitusluvan mukainen velvoite 
1.1.-30.6.2025 (pakkauksia)]],Lääkkeet[[#This Row],[Alin saldo 
1.1.-30.6.2025 (pakkauksia)]])*Lääkkeet[[#This Row],[Kirjanpitoarvo / pakkaus 1.1.2025
(EUR  ALV 0 %)]]</f>
        <v>0</v>
      </c>
      <c r="P1322" s="15"/>
      <c r="Q1322" s="12"/>
      <c r="R1322" s="12"/>
      <c r="S1322" s="12"/>
      <c r="T1322" s="13"/>
      <c r="U1322" s="39">
        <f>MIN(Lääkkeet[[#This Row],[Velvoite 1.7.2025 (pakkauksia)]],Lääkkeet[[#This Row],[Suurimman alitusluvan mukainen velvoite
1.7.-31.12.2025 (pakkauksia)]],Lääkkeet[[#This Row],[Alin saldo 
1.7.-31.12.2025 (pakkauksia)]])*Lääkkeet[[#This Row],[Kirjanpitoarvo / pakkaus 1.7.2025
(EUR  ALV 0 %)]]</f>
        <v>0</v>
      </c>
      <c r="W1322" s="49" t="str" cm="1">
        <f t="array" ref="W1322">IFERROR(_xlfn.IFS(Lääkkeet[[#This Row],[Sitoutunut pääoma 
1.1.-30.6.2025 (EUR)]]&gt;0,"Täytetyt",Lääkkeet[[#This Row],[Sitoutunut pääoma 
1.7.-31.12.2025 (EUR)]]&gt;0,"Täytetyt"),"")</f>
        <v/>
      </c>
      <c r="X1322" s="49"/>
      <c r="Y1322" s="5">
        <f>Hakulomake!$B$29</f>
        <v>0</v>
      </c>
    </row>
    <row r="1323" spans="1:25" x14ac:dyDescent="0.25">
      <c r="A1323" s="6" t="s">
        <v>59</v>
      </c>
      <c r="B1323" s="5">
        <f>Hakulomake!$B$17</f>
        <v>0</v>
      </c>
      <c r="C1323" s="61">
        <v>13</v>
      </c>
      <c r="D1323" s="5" t="s">
        <v>2274</v>
      </c>
      <c r="E1323" s="60" t="s">
        <v>2334</v>
      </c>
      <c r="F1323" s="5" t="s">
        <v>2276</v>
      </c>
      <c r="G1323" s="5" t="s">
        <v>2335</v>
      </c>
      <c r="H1323" s="5" t="s">
        <v>2283</v>
      </c>
      <c r="I1323" s="5" t="s">
        <v>157</v>
      </c>
      <c r="J1323" s="61" t="s">
        <v>2283</v>
      </c>
      <c r="N1323" s="13"/>
      <c r="O1323" s="39">
        <f>MIN(Lääkkeet[[#This Row],[Velvoite 1.1.2025 (pakkauksia)]],Lääkkeet[[#This Row],[Suurimman alitusluvan mukainen velvoite 
1.1.-30.6.2025 (pakkauksia)]],Lääkkeet[[#This Row],[Alin saldo 
1.1.-30.6.2025 (pakkauksia)]])*Lääkkeet[[#This Row],[Kirjanpitoarvo / pakkaus 1.1.2025
(EUR  ALV 0 %)]]</f>
        <v>0</v>
      </c>
      <c r="P1323" s="15"/>
      <c r="Q1323" s="12"/>
      <c r="R1323" s="12"/>
      <c r="S1323" s="12"/>
      <c r="T1323" s="13"/>
      <c r="U1323" s="39">
        <f>MIN(Lääkkeet[[#This Row],[Velvoite 1.7.2025 (pakkauksia)]],Lääkkeet[[#This Row],[Suurimman alitusluvan mukainen velvoite
1.7.-31.12.2025 (pakkauksia)]],Lääkkeet[[#This Row],[Alin saldo 
1.7.-31.12.2025 (pakkauksia)]])*Lääkkeet[[#This Row],[Kirjanpitoarvo / pakkaus 1.7.2025
(EUR  ALV 0 %)]]</f>
        <v>0</v>
      </c>
      <c r="W1323" s="49" t="str" cm="1">
        <f t="array" ref="W1323">IFERROR(_xlfn.IFS(Lääkkeet[[#This Row],[Sitoutunut pääoma 
1.1.-30.6.2025 (EUR)]]&gt;0,"Täytetyt",Lääkkeet[[#This Row],[Sitoutunut pääoma 
1.7.-31.12.2025 (EUR)]]&gt;0,"Täytetyt"),"")</f>
        <v/>
      </c>
      <c r="X1323" s="49"/>
      <c r="Y1323" s="5">
        <f>Hakulomake!$B$29</f>
        <v>0</v>
      </c>
    </row>
    <row r="1324" spans="1:25" x14ac:dyDescent="0.25">
      <c r="A1324" s="6" t="s">
        <v>59</v>
      </c>
      <c r="B1324" s="5">
        <f>Hakulomake!$B$17</f>
        <v>0</v>
      </c>
      <c r="C1324" s="61">
        <v>13</v>
      </c>
      <c r="D1324" s="5" t="s">
        <v>2274</v>
      </c>
      <c r="E1324" s="60" t="s">
        <v>2336</v>
      </c>
      <c r="F1324" s="5" t="s">
        <v>2276</v>
      </c>
      <c r="G1324" s="5" t="s">
        <v>2294</v>
      </c>
      <c r="H1324" s="5" t="s">
        <v>2297</v>
      </c>
      <c r="I1324" s="5" t="s">
        <v>157</v>
      </c>
      <c r="J1324" s="61" t="s">
        <v>2337</v>
      </c>
      <c r="N1324" s="13"/>
      <c r="O1324" s="39">
        <f>MIN(Lääkkeet[[#This Row],[Velvoite 1.1.2025 (pakkauksia)]],Lääkkeet[[#This Row],[Suurimman alitusluvan mukainen velvoite 
1.1.-30.6.2025 (pakkauksia)]],Lääkkeet[[#This Row],[Alin saldo 
1.1.-30.6.2025 (pakkauksia)]])*Lääkkeet[[#This Row],[Kirjanpitoarvo / pakkaus 1.1.2025
(EUR  ALV 0 %)]]</f>
        <v>0</v>
      </c>
      <c r="P1324" s="15"/>
      <c r="Q1324" s="12"/>
      <c r="R1324" s="12"/>
      <c r="S1324" s="12"/>
      <c r="T1324" s="13"/>
      <c r="U1324" s="39">
        <f>MIN(Lääkkeet[[#This Row],[Velvoite 1.7.2025 (pakkauksia)]],Lääkkeet[[#This Row],[Suurimman alitusluvan mukainen velvoite
1.7.-31.12.2025 (pakkauksia)]],Lääkkeet[[#This Row],[Alin saldo 
1.7.-31.12.2025 (pakkauksia)]])*Lääkkeet[[#This Row],[Kirjanpitoarvo / pakkaus 1.7.2025
(EUR  ALV 0 %)]]</f>
        <v>0</v>
      </c>
      <c r="W1324" s="49" t="str" cm="1">
        <f t="array" ref="W1324">IFERROR(_xlfn.IFS(Lääkkeet[[#This Row],[Sitoutunut pääoma 
1.1.-30.6.2025 (EUR)]]&gt;0,"Täytetyt",Lääkkeet[[#This Row],[Sitoutunut pääoma 
1.7.-31.12.2025 (EUR)]]&gt;0,"Täytetyt"),"")</f>
        <v/>
      </c>
      <c r="X1324" s="49"/>
      <c r="Y1324" s="5">
        <f>Hakulomake!$B$29</f>
        <v>0</v>
      </c>
    </row>
    <row r="1325" spans="1:25" x14ac:dyDescent="0.25">
      <c r="A1325" s="6" t="s">
        <v>59</v>
      </c>
      <c r="B1325" s="5">
        <f>Hakulomake!$B$17</f>
        <v>0</v>
      </c>
      <c r="C1325" s="61">
        <v>13</v>
      </c>
      <c r="D1325" s="5" t="s">
        <v>2274</v>
      </c>
      <c r="E1325" s="60" t="s">
        <v>2338</v>
      </c>
      <c r="F1325" s="5" t="s">
        <v>2276</v>
      </c>
      <c r="G1325" s="5" t="s">
        <v>2294</v>
      </c>
      <c r="H1325" s="5" t="s">
        <v>2339</v>
      </c>
      <c r="I1325" s="5" t="s">
        <v>157</v>
      </c>
      <c r="J1325" s="61" t="s">
        <v>2340</v>
      </c>
      <c r="N1325" s="13"/>
      <c r="O1325" s="39">
        <f>MIN(Lääkkeet[[#This Row],[Velvoite 1.1.2025 (pakkauksia)]],Lääkkeet[[#This Row],[Suurimman alitusluvan mukainen velvoite 
1.1.-30.6.2025 (pakkauksia)]],Lääkkeet[[#This Row],[Alin saldo 
1.1.-30.6.2025 (pakkauksia)]])*Lääkkeet[[#This Row],[Kirjanpitoarvo / pakkaus 1.1.2025
(EUR  ALV 0 %)]]</f>
        <v>0</v>
      </c>
      <c r="P1325" s="15"/>
      <c r="Q1325" s="12"/>
      <c r="R1325" s="12"/>
      <c r="S1325" s="12"/>
      <c r="T1325" s="13"/>
      <c r="U1325" s="39">
        <f>MIN(Lääkkeet[[#This Row],[Velvoite 1.7.2025 (pakkauksia)]],Lääkkeet[[#This Row],[Suurimman alitusluvan mukainen velvoite
1.7.-31.12.2025 (pakkauksia)]],Lääkkeet[[#This Row],[Alin saldo 
1.7.-31.12.2025 (pakkauksia)]])*Lääkkeet[[#This Row],[Kirjanpitoarvo / pakkaus 1.7.2025
(EUR  ALV 0 %)]]</f>
        <v>0</v>
      </c>
      <c r="W1325" s="49" t="str" cm="1">
        <f t="array" ref="W1325">IFERROR(_xlfn.IFS(Lääkkeet[[#This Row],[Sitoutunut pääoma 
1.1.-30.6.2025 (EUR)]]&gt;0,"Täytetyt",Lääkkeet[[#This Row],[Sitoutunut pääoma 
1.7.-31.12.2025 (EUR)]]&gt;0,"Täytetyt"),"")</f>
        <v/>
      </c>
      <c r="X1325" s="49"/>
      <c r="Y1325" s="5">
        <f>Hakulomake!$B$29</f>
        <v>0</v>
      </c>
    </row>
    <row r="1326" spans="1:25" x14ac:dyDescent="0.25">
      <c r="A1326" s="6" t="s">
        <v>59</v>
      </c>
      <c r="B1326" s="5">
        <f>Hakulomake!$B$17</f>
        <v>0</v>
      </c>
      <c r="C1326" s="61">
        <v>13</v>
      </c>
      <c r="D1326" s="5" t="s">
        <v>2274</v>
      </c>
      <c r="E1326" s="60" t="s">
        <v>2341</v>
      </c>
      <c r="F1326" s="5" t="s">
        <v>2276</v>
      </c>
      <c r="G1326" s="5" t="s">
        <v>2342</v>
      </c>
      <c r="H1326" s="5" t="s">
        <v>2277</v>
      </c>
      <c r="I1326" s="5" t="s">
        <v>157</v>
      </c>
      <c r="J1326" s="61" t="s">
        <v>2278</v>
      </c>
      <c r="N1326" s="13"/>
      <c r="O1326" s="39">
        <f>MIN(Lääkkeet[[#This Row],[Velvoite 1.1.2025 (pakkauksia)]],Lääkkeet[[#This Row],[Suurimman alitusluvan mukainen velvoite 
1.1.-30.6.2025 (pakkauksia)]],Lääkkeet[[#This Row],[Alin saldo 
1.1.-30.6.2025 (pakkauksia)]])*Lääkkeet[[#This Row],[Kirjanpitoarvo / pakkaus 1.1.2025
(EUR  ALV 0 %)]]</f>
        <v>0</v>
      </c>
      <c r="P1326" s="15"/>
      <c r="Q1326" s="12"/>
      <c r="R1326" s="12"/>
      <c r="S1326" s="12"/>
      <c r="T1326" s="13"/>
      <c r="U1326" s="39">
        <f>MIN(Lääkkeet[[#This Row],[Velvoite 1.7.2025 (pakkauksia)]],Lääkkeet[[#This Row],[Suurimman alitusluvan mukainen velvoite
1.7.-31.12.2025 (pakkauksia)]],Lääkkeet[[#This Row],[Alin saldo 
1.7.-31.12.2025 (pakkauksia)]])*Lääkkeet[[#This Row],[Kirjanpitoarvo / pakkaus 1.7.2025
(EUR  ALV 0 %)]]</f>
        <v>0</v>
      </c>
      <c r="W1326" s="49" t="str" cm="1">
        <f t="array" ref="W1326">IFERROR(_xlfn.IFS(Lääkkeet[[#This Row],[Sitoutunut pääoma 
1.1.-30.6.2025 (EUR)]]&gt;0,"Täytetyt",Lääkkeet[[#This Row],[Sitoutunut pääoma 
1.7.-31.12.2025 (EUR)]]&gt;0,"Täytetyt"),"")</f>
        <v/>
      </c>
      <c r="X1326" s="49"/>
      <c r="Y1326" s="5">
        <f>Hakulomake!$B$29</f>
        <v>0</v>
      </c>
    </row>
    <row r="1327" spans="1:25" x14ac:dyDescent="0.25">
      <c r="A1327" s="6" t="s">
        <v>59</v>
      </c>
      <c r="B1327" s="5">
        <f>Hakulomake!$B$17</f>
        <v>0</v>
      </c>
      <c r="C1327" s="61">
        <v>13</v>
      </c>
      <c r="D1327" s="5" t="s">
        <v>2274</v>
      </c>
      <c r="E1327" s="60" t="s">
        <v>2343</v>
      </c>
      <c r="F1327" s="5" t="s">
        <v>2276</v>
      </c>
      <c r="G1327" s="5" t="s">
        <v>2344</v>
      </c>
      <c r="H1327" s="5" t="s">
        <v>2266</v>
      </c>
      <c r="I1327" s="5" t="s">
        <v>157</v>
      </c>
      <c r="J1327" s="61" t="s">
        <v>2345</v>
      </c>
      <c r="N1327" s="13"/>
      <c r="O1327" s="39">
        <f>MIN(Lääkkeet[[#This Row],[Velvoite 1.1.2025 (pakkauksia)]],Lääkkeet[[#This Row],[Suurimman alitusluvan mukainen velvoite 
1.1.-30.6.2025 (pakkauksia)]],Lääkkeet[[#This Row],[Alin saldo 
1.1.-30.6.2025 (pakkauksia)]])*Lääkkeet[[#This Row],[Kirjanpitoarvo / pakkaus 1.1.2025
(EUR  ALV 0 %)]]</f>
        <v>0</v>
      </c>
      <c r="P1327" s="15"/>
      <c r="Q1327" s="12"/>
      <c r="R1327" s="12"/>
      <c r="S1327" s="12"/>
      <c r="T1327" s="13"/>
      <c r="U1327" s="39">
        <f>MIN(Lääkkeet[[#This Row],[Velvoite 1.7.2025 (pakkauksia)]],Lääkkeet[[#This Row],[Suurimman alitusluvan mukainen velvoite
1.7.-31.12.2025 (pakkauksia)]],Lääkkeet[[#This Row],[Alin saldo 
1.7.-31.12.2025 (pakkauksia)]])*Lääkkeet[[#This Row],[Kirjanpitoarvo / pakkaus 1.7.2025
(EUR  ALV 0 %)]]</f>
        <v>0</v>
      </c>
      <c r="W1327" s="49" t="str" cm="1">
        <f t="array" ref="W1327">IFERROR(_xlfn.IFS(Lääkkeet[[#This Row],[Sitoutunut pääoma 
1.1.-30.6.2025 (EUR)]]&gt;0,"Täytetyt",Lääkkeet[[#This Row],[Sitoutunut pääoma 
1.7.-31.12.2025 (EUR)]]&gt;0,"Täytetyt"),"")</f>
        <v/>
      </c>
      <c r="X1327" s="49"/>
      <c r="Y1327" s="5">
        <f>Hakulomake!$B$29</f>
        <v>0</v>
      </c>
    </row>
    <row r="1328" spans="1:25" x14ac:dyDescent="0.25">
      <c r="A1328" s="6" t="s">
        <v>59</v>
      </c>
      <c r="B1328" s="5">
        <f>Hakulomake!$B$17</f>
        <v>0</v>
      </c>
      <c r="C1328" s="61">
        <v>13</v>
      </c>
      <c r="D1328" s="5" t="s">
        <v>2274</v>
      </c>
      <c r="E1328" s="60" t="s">
        <v>2346</v>
      </c>
      <c r="F1328" s="5" t="s">
        <v>2276</v>
      </c>
      <c r="G1328" s="5" t="s">
        <v>2279</v>
      </c>
      <c r="H1328" s="5" t="s">
        <v>2303</v>
      </c>
      <c r="I1328" s="5" t="s">
        <v>157</v>
      </c>
      <c r="J1328" s="61" t="s">
        <v>2318</v>
      </c>
      <c r="N1328" s="13"/>
      <c r="O1328" s="39">
        <f>MIN(Lääkkeet[[#This Row],[Velvoite 1.1.2025 (pakkauksia)]],Lääkkeet[[#This Row],[Suurimman alitusluvan mukainen velvoite 
1.1.-30.6.2025 (pakkauksia)]],Lääkkeet[[#This Row],[Alin saldo 
1.1.-30.6.2025 (pakkauksia)]])*Lääkkeet[[#This Row],[Kirjanpitoarvo / pakkaus 1.1.2025
(EUR  ALV 0 %)]]</f>
        <v>0</v>
      </c>
      <c r="P1328" s="15"/>
      <c r="Q1328" s="12"/>
      <c r="R1328" s="12"/>
      <c r="S1328" s="12"/>
      <c r="T1328" s="13"/>
      <c r="U1328" s="39">
        <f>MIN(Lääkkeet[[#This Row],[Velvoite 1.7.2025 (pakkauksia)]],Lääkkeet[[#This Row],[Suurimman alitusluvan mukainen velvoite
1.7.-31.12.2025 (pakkauksia)]],Lääkkeet[[#This Row],[Alin saldo 
1.7.-31.12.2025 (pakkauksia)]])*Lääkkeet[[#This Row],[Kirjanpitoarvo / pakkaus 1.7.2025
(EUR  ALV 0 %)]]</f>
        <v>0</v>
      </c>
      <c r="W1328" s="49" t="str" cm="1">
        <f t="array" ref="W1328">IFERROR(_xlfn.IFS(Lääkkeet[[#This Row],[Sitoutunut pääoma 
1.1.-30.6.2025 (EUR)]]&gt;0,"Täytetyt",Lääkkeet[[#This Row],[Sitoutunut pääoma 
1.7.-31.12.2025 (EUR)]]&gt;0,"Täytetyt"),"")</f>
        <v/>
      </c>
      <c r="X1328" s="49"/>
      <c r="Y1328" s="5">
        <f>Hakulomake!$B$29</f>
        <v>0</v>
      </c>
    </row>
    <row r="1329" spans="1:25" x14ac:dyDescent="0.25">
      <c r="A1329" s="6" t="s">
        <v>59</v>
      </c>
      <c r="B1329" s="5">
        <f>Hakulomake!$B$17</f>
        <v>0</v>
      </c>
      <c r="C1329" s="61">
        <v>13</v>
      </c>
      <c r="D1329" s="5" t="s">
        <v>2274</v>
      </c>
      <c r="E1329" s="60" t="s">
        <v>2347</v>
      </c>
      <c r="F1329" s="5" t="s">
        <v>2276</v>
      </c>
      <c r="G1329" s="5" t="s">
        <v>2344</v>
      </c>
      <c r="H1329" s="5" t="s">
        <v>2303</v>
      </c>
      <c r="I1329" s="5" t="s">
        <v>157</v>
      </c>
      <c r="J1329" s="61" t="s">
        <v>2318</v>
      </c>
      <c r="N1329" s="13"/>
      <c r="O1329" s="39">
        <f>MIN(Lääkkeet[[#This Row],[Velvoite 1.1.2025 (pakkauksia)]],Lääkkeet[[#This Row],[Suurimman alitusluvan mukainen velvoite 
1.1.-30.6.2025 (pakkauksia)]],Lääkkeet[[#This Row],[Alin saldo 
1.1.-30.6.2025 (pakkauksia)]])*Lääkkeet[[#This Row],[Kirjanpitoarvo / pakkaus 1.1.2025
(EUR  ALV 0 %)]]</f>
        <v>0</v>
      </c>
      <c r="P1329" s="15"/>
      <c r="Q1329" s="12"/>
      <c r="R1329" s="12"/>
      <c r="S1329" s="12"/>
      <c r="T1329" s="13"/>
      <c r="U1329" s="39">
        <f>MIN(Lääkkeet[[#This Row],[Velvoite 1.7.2025 (pakkauksia)]],Lääkkeet[[#This Row],[Suurimman alitusluvan mukainen velvoite
1.7.-31.12.2025 (pakkauksia)]],Lääkkeet[[#This Row],[Alin saldo 
1.7.-31.12.2025 (pakkauksia)]])*Lääkkeet[[#This Row],[Kirjanpitoarvo / pakkaus 1.7.2025
(EUR  ALV 0 %)]]</f>
        <v>0</v>
      </c>
      <c r="W1329" s="49" t="str" cm="1">
        <f t="array" ref="W1329">IFERROR(_xlfn.IFS(Lääkkeet[[#This Row],[Sitoutunut pääoma 
1.1.-30.6.2025 (EUR)]]&gt;0,"Täytetyt",Lääkkeet[[#This Row],[Sitoutunut pääoma 
1.7.-31.12.2025 (EUR)]]&gt;0,"Täytetyt"),"")</f>
        <v/>
      </c>
      <c r="X1329" s="49"/>
      <c r="Y1329" s="5">
        <f>Hakulomake!$B$29</f>
        <v>0</v>
      </c>
    </row>
    <row r="1330" spans="1:25" x14ac:dyDescent="0.25">
      <c r="A1330" s="6" t="s">
        <v>59</v>
      </c>
      <c r="B1330" s="5">
        <f>Hakulomake!$B$17</f>
        <v>0</v>
      </c>
      <c r="C1330" s="61">
        <v>13</v>
      </c>
      <c r="D1330" s="5" t="s">
        <v>2268</v>
      </c>
      <c r="E1330" s="60" t="s">
        <v>2348</v>
      </c>
      <c r="F1330" s="5" t="s">
        <v>2270</v>
      </c>
      <c r="G1330" s="5" t="s">
        <v>2271</v>
      </c>
      <c r="H1330" s="5" t="s">
        <v>2349</v>
      </c>
      <c r="I1330" s="5" t="s">
        <v>946</v>
      </c>
      <c r="J1330" s="61" t="s">
        <v>2350</v>
      </c>
      <c r="N1330" s="13"/>
      <c r="O1330" s="39">
        <f>MIN(Lääkkeet[[#This Row],[Velvoite 1.1.2025 (pakkauksia)]],Lääkkeet[[#This Row],[Suurimman alitusluvan mukainen velvoite 
1.1.-30.6.2025 (pakkauksia)]],Lääkkeet[[#This Row],[Alin saldo 
1.1.-30.6.2025 (pakkauksia)]])*Lääkkeet[[#This Row],[Kirjanpitoarvo / pakkaus 1.1.2025
(EUR  ALV 0 %)]]</f>
        <v>0</v>
      </c>
      <c r="P1330" s="15"/>
      <c r="Q1330" s="12"/>
      <c r="R1330" s="12"/>
      <c r="S1330" s="12"/>
      <c r="T1330" s="13"/>
      <c r="U1330" s="39">
        <f>MIN(Lääkkeet[[#This Row],[Velvoite 1.7.2025 (pakkauksia)]],Lääkkeet[[#This Row],[Suurimman alitusluvan mukainen velvoite
1.7.-31.12.2025 (pakkauksia)]],Lääkkeet[[#This Row],[Alin saldo 
1.7.-31.12.2025 (pakkauksia)]])*Lääkkeet[[#This Row],[Kirjanpitoarvo / pakkaus 1.7.2025
(EUR  ALV 0 %)]]</f>
        <v>0</v>
      </c>
      <c r="W1330" s="49" t="str" cm="1">
        <f t="array" ref="W1330">IFERROR(_xlfn.IFS(Lääkkeet[[#This Row],[Sitoutunut pääoma 
1.1.-30.6.2025 (EUR)]]&gt;0,"Täytetyt",Lääkkeet[[#This Row],[Sitoutunut pääoma 
1.7.-31.12.2025 (EUR)]]&gt;0,"Täytetyt"),"")</f>
        <v/>
      </c>
      <c r="X1330" s="49"/>
      <c r="Y1330" s="5">
        <f>Hakulomake!$B$29</f>
        <v>0</v>
      </c>
    </row>
    <row r="1331" spans="1:25" x14ac:dyDescent="0.25">
      <c r="A1331" s="6" t="s">
        <v>59</v>
      </c>
      <c r="B1331" s="5">
        <f>Hakulomake!$B$17</f>
        <v>0</v>
      </c>
      <c r="C1331" s="61">
        <v>13</v>
      </c>
      <c r="D1331" s="5" t="s">
        <v>2274</v>
      </c>
      <c r="E1331" s="60" t="s">
        <v>2351</v>
      </c>
      <c r="F1331" s="5" t="s">
        <v>2276</v>
      </c>
      <c r="G1331" s="5" t="s">
        <v>2320</v>
      </c>
      <c r="H1331" s="5" t="s">
        <v>2283</v>
      </c>
      <c r="I1331" s="5" t="s">
        <v>157</v>
      </c>
      <c r="J1331" s="61" t="s">
        <v>2352</v>
      </c>
      <c r="N1331" s="13"/>
      <c r="O1331" s="39">
        <f>MIN(Lääkkeet[[#This Row],[Velvoite 1.1.2025 (pakkauksia)]],Lääkkeet[[#This Row],[Suurimman alitusluvan mukainen velvoite 
1.1.-30.6.2025 (pakkauksia)]],Lääkkeet[[#This Row],[Alin saldo 
1.1.-30.6.2025 (pakkauksia)]])*Lääkkeet[[#This Row],[Kirjanpitoarvo / pakkaus 1.1.2025
(EUR  ALV 0 %)]]</f>
        <v>0</v>
      </c>
      <c r="P1331" s="15"/>
      <c r="Q1331" s="12"/>
      <c r="R1331" s="12"/>
      <c r="S1331" s="12"/>
      <c r="T1331" s="13"/>
      <c r="U1331" s="39">
        <f>MIN(Lääkkeet[[#This Row],[Velvoite 1.7.2025 (pakkauksia)]],Lääkkeet[[#This Row],[Suurimman alitusluvan mukainen velvoite
1.7.-31.12.2025 (pakkauksia)]],Lääkkeet[[#This Row],[Alin saldo 
1.7.-31.12.2025 (pakkauksia)]])*Lääkkeet[[#This Row],[Kirjanpitoarvo / pakkaus 1.7.2025
(EUR  ALV 0 %)]]</f>
        <v>0</v>
      </c>
      <c r="W1331" s="49" t="str" cm="1">
        <f t="array" ref="W1331">IFERROR(_xlfn.IFS(Lääkkeet[[#This Row],[Sitoutunut pääoma 
1.1.-30.6.2025 (EUR)]]&gt;0,"Täytetyt",Lääkkeet[[#This Row],[Sitoutunut pääoma 
1.7.-31.12.2025 (EUR)]]&gt;0,"Täytetyt"),"")</f>
        <v/>
      </c>
      <c r="X1331" s="49"/>
      <c r="Y1331" s="5">
        <f>Hakulomake!$B$29</f>
        <v>0</v>
      </c>
    </row>
    <row r="1332" spans="1:25" x14ac:dyDescent="0.25">
      <c r="A1332" s="6" t="s">
        <v>59</v>
      </c>
      <c r="B1332" s="5">
        <f>Hakulomake!$B$17</f>
        <v>0</v>
      </c>
      <c r="C1332" s="61">
        <v>13</v>
      </c>
      <c r="D1332" s="5" t="s">
        <v>2274</v>
      </c>
      <c r="E1332" s="60" t="s">
        <v>2353</v>
      </c>
      <c r="F1332" s="5" t="s">
        <v>2276</v>
      </c>
      <c r="G1332" s="5" t="s">
        <v>2294</v>
      </c>
      <c r="H1332" s="5" t="s">
        <v>2277</v>
      </c>
      <c r="I1332" s="5" t="s">
        <v>157</v>
      </c>
      <c r="J1332" s="61" t="s">
        <v>2354</v>
      </c>
      <c r="N1332" s="13"/>
      <c r="O1332" s="39">
        <f>MIN(Lääkkeet[[#This Row],[Velvoite 1.1.2025 (pakkauksia)]],Lääkkeet[[#This Row],[Suurimman alitusluvan mukainen velvoite 
1.1.-30.6.2025 (pakkauksia)]],Lääkkeet[[#This Row],[Alin saldo 
1.1.-30.6.2025 (pakkauksia)]])*Lääkkeet[[#This Row],[Kirjanpitoarvo / pakkaus 1.1.2025
(EUR  ALV 0 %)]]</f>
        <v>0</v>
      </c>
      <c r="P1332" s="15"/>
      <c r="Q1332" s="12"/>
      <c r="R1332" s="12"/>
      <c r="S1332" s="12"/>
      <c r="T1332" s="13"/>
      <c r="U1332" s="39">
        <f>MIN(Lääkkeet[[#This Row],[Velvoite 1.7.2025 (pakkauksia)]],Lääkkeet[[#This Row],[Suurimman alitusluvan mukainen velvoite
1.7.-31.12.2025 (pakkauksia)]],Lääkkeet[[#This Row],[Alin saldo 
1.7.-31.12.2025 (pakkauksia)]])*Lääkkeet[[#This Row],[Kirjanpitoarvo / pakkaus 1.7.2025
(EUR  ALV 0 %)]]</f>
        <v>0</v>
      </c>
      <c r="W1332" s="49" t="str" cm="1">
        <f t="array" ref="W1332">IFERROR(_xlfn.IFS(Lääkkeet[[#This Row],[Sitoutunut pääoma 
1.1.-30.6.2025 (EUR)]]&gt;0,"Täytetyt",Lääkkeet[[#This Row],[Sitoutunut pääoma 
1.7.-31.12.2025 (EUR)]]&gt;0,"Täytetyt"),"")</f>
        <v/>
      </c>
      <c r="X1332" s="49"/>
      <c r="Y1332" s="5">
        <f>Hakulomake!$B$29</f>
        <v>0</v>
      </c>
    </row>
    <row r="1333" spans="1:25" x14ac:dyDescent="0.25">
      <c r="A1333" s="6" t="s">
        <v>59</v>
      </c>
      <c r="B1333" s="5">
        <f>Hakulomake!$B$17</f>
        <v>0</v>
      </c>
      <c r="C1333" s="61">
        <v>13</v>
      </c>
      <c r="D1333" s="5" t="s">
        <v>2274</v>
      </c>
      <c r="E1333" s="60" t="s">
        <v>2355</v>
      </c>
      <c r="F1333" s="5" t="s">
        <v>2276</v>
      </c>
      <c r="G1333" s="5" t="s">
        <v>2342</v>
      </c>
      <c r="H1333" s="5" t="s">
        <v>2266</v>
      </c>
      <c r="I1333" s="5" t="s">
        <v>157</v>
      </c>
      <c r="J1333" s="61" t="s">
        <v>2267</v>
      </c>
      <c r="N1333" s="13"/>
      <c r="O1333" s="39">
        <f>MIN(Lääkkeet[[#This Row],[Velvoite 1.1.2025 (pakkauksia)]],Lääkkeet[[#This Row],[Suurimman alitusluvan mukainen velvoite 
1.1.-30.6.2025 (pakkauksia)]],Lääkkeet[[#This Row],[Alin saldo 
1.1.-30.6.2025 (pakkauksia)]])*Lääkkeet[[#This Row],[Kirjanpitoarvo / pakkaus 1.1.2025
(EUR  ALV 0 %)]]</f>
        <v>0</v>
      </c>
      <c r="P1333" s="15"/>
      <c r="Q1333" s="12"/>
      <c r="R1333" s="12"/>
      <c r="S1333" s="12"/>
      <c r="T1333" s="13"/>
      <c r="U1333" s="39">
        <f>MIN(Lääkkeet[[#This Row],[Velvoite 1.7.2025 (pakkauksia)]],Lääkkeet[[#This Row],[Suurimman alitusluvan mukainen velvoite
1.7.-31.12.2025 (pakkauksia)]],Lääkkeet[[#This Row],[Alin saldo 
1.7.-31.12.2025 (pakkauksia)]])*Lääkkeet[[#This Row],[Kirjanpitoarvo / pakkaus 1.7.2025
(EUR  ALV 0 %)]]</f>
        <v>0</v>
      </c>
      <c r="W1333" s="49" t="str" cm="1">
        <f t="array" ref="W1333">IFERROR(_xlfn.IFS(Lääkkeet[[#This Row],[Sitoutunut pääoma 
1.1.-30.6.2025 (EUR)]]&gt;0,"Täytetyt",Lääkkeet[[#This Row],[Sitoutunut pääoma 
1.7.-31.12.2025 (EUR)]]&gt;0,"Täytetyt"),"")</f>
        <v/>
      </c>
      <c r="X1333" s="49"/>
      <c r="Y1333" s="5">
        <f>Hakulomake!$B$29</f>
        <v>0</v>
      </c>
    </row>
    <row r="1334" spans="1:25" x14ac:dyDescent="0.25">
      <c r="A1334" s="6" t="s">
        <v>59</v>
      </c>
      <c r="B1334" s="5">
        <f>Hakulomake!$B$17</f>
        <v>0</v>
      </c>
      <c r="C1334" s="61">
        <v>13</v>
      </c>
      <c r="D1334" s="5" t="s">
        <v>2274</v>
      </c>
      <c r="E1334" s="60" t="s">
        <v>2356</v>
      </c>
      <c r="F1334" s="5" t="s">
        <v>2276</v>
      </c>
      <c r="G1334" s="5" t="s">
        <v>2344</v>
      </c>
      <c r="H1334" s="5" t="s">
        <v>2297</v>
      </c>
      <c r="I1334" s="5" t="s">
        <v>157</v>
      </c>
      <c r="J1334" s="61" t="s">
        <v>2357</v>
      </c>
      <c r="N1334" s="13"/>
      <c r="O1334" s="39">
        <f>MIN(Lääkkeet[[#This Row],[Velvoite 1.1.2025 (pakkauksia)]],Lääkkeet[[#This Row],[Suurimman alitusluvan mukainen velvoite 
1.1.-30.6.2025 (pakkauksia)]],Lääkkeet[[#This Row],[Alin saldo 
1.1.-30.6.2025 (pakkauksia)]])*Lääkkeet[[#This Row],[Kirjanpitoarvo / pakkaus 1.1.2025
(EUR  ALV 0 %)]]</f>
        <v>0</v>
      </c>
      <c r="P1334" s="15"/>
      <c r="Q1334" s="12"/>
      <c r="R1334" s="12"/>
      <c r="S1334" s="12"/>
      <c r="T1334" s="13"/>
      <c r="U1334" s="39">
        <f>MIN(Lääkkeet[[#This Row],[Velvoite 1.7.2025 (pakkauksia)]],Lääkkeet[[#This Row],[Suurimman alitusluvan mukainen velvoite
1.7.-31.12.2025 (pakkauksia)]],Lääkkeet[[#This Row],[Alin saldo 
1.7.-31.12.2025 (pakkauksia)]])*Lääkkeet[[#This Row],[Kirjanpitoarvo / pakkaus 1.7.2025
(EUR  ALV 0 %)]]</f>
        <v>0</v>
      </c>
      <c r="W1334" s="49" t="str" cm="1">
        <f t="array" ref="W1334">IFERROR(_xlfn.IFS(Lääkkeet[[#This Row],[Sitoutunut pääoma 
1.1.-30.6.2025 (EUR)]]&gt;0,"Täytetyt",Lääkkeet[[#This Row],[Sitoutunut pääoma 
1.7.-31.12.2025 (EUR)]]&gt;0,"Täytetyt"),"")</f>
        <v/>
      </c>
      <c r="X1334" s="49"/>
      <c r="Y1334" s="5">
        <f>Hakulomake!$B$29</f>
        <v>0</v>
      </c>
    </row>
    <row r="1335" spans="1:25" x14ac:dyDescent="0.25">
      <c r="A1335" s="6" t="s">
        <v>59</v>
      </c>
      <c r="B1335" s="5">
        <f>Hakulomake!$B$17</f>
        <v>0</v>
      </c>
      <c r="C1335" s="61">
        <v>13</v>
      </c>
      <c r="D1335" s="5" t="s">
        <v>2259</v>
      </c>
      <c r="E1335" s="60" t="s">
        <v>2358</v>
      </c>
      <c r="F1335" s="5" t="s">
        <v>2261</v>
      </c>
      <c r="G1335" s="5" t="s">
        <v>2359</v>
      </c>
      <c r="H1335" s="5" t="s">
        <v>2303</v>
      </c>
      <c r="I1335" s="5" t="s">
        <v>157</v>
      </c>
      <c r="J1335" s="61" t="s">
        <v>2303</v>
      </c>
      <c r="N1335" s="13"/>
      <c r="O1335" s="39">
        <f>MIN(Lääkkeet[[#This Row],[Velvoite 1.1.2025 (pakkauksia)]],Lääkkeet[[#This Row],[Suurimman alitusluvan mukainen velvoite 
1.1.-30.6.2025 (pakkauksia)]],Lääkkeet[[#This Row],[Alin saldo 
1.1.-30.6.2025 (pakkauksia)]])*Lääkkeet[[#This Row],[Kirjanpitoarvo / pakkaus 1.1.2025
(EUR  ALV 0 %)]]</f>
        <v>0</v>
      </c>
      <c r="P1335" s="15"/>
      <c r="Q1335" s="12"/>
      <c r="R1335" s="12"/>
      <c r="S1335" s="12"/>
      <c r="T1335" s="13"/>
      <c r="U1335" s="39">
        <f>MIN(Lääkkeet[[#This Row],[Velvoite 1.7.2025 (pakkauksia)]],Lääkkeet[[#This Row],[Suurimman alitusluvan mukainen velvoite
1.7.-31.12.2025 (pakkauksia)]],Lääkkeet[[#This Row],[Alin saldo 
1.7.-31.12.2025 (pakkauksia)]])*Lääkkeet[[#This Row],[Kirjanpitoarvo / pakkaus 1.7.2025
(EUR  ALV 0 %)]]</f>
        <v>0</v>
      </c>
      <c r="W1335" s="49" t="str" cm="1">
        <f t="array" ref="W1335">IFERROR(_xlfn.IFS(Lääkkeet[[#This Row],[Sitoutunut pääoma 
1.1.-30.6.2025 (EUR)]]&gt;0,"Täytetyt",Lääkkeet[[#This Row],[Sitoutunut pääoma 
1.7.-31.12.2025 (EUR)]]&gt;0,"Täytetyt"),"")</f>
        <v/>
      </c>
      <c r="X1335" s="49"/>
      <c r="Y1335" s="5">
        <f>Hakulomake!$B$29</f>
        <v>0</v>
      </c>
    </row>
    <row r="1336" spans="1:25" x14ac:dyDescent="0.25">
      <c r="A1336" s="6" t="s">
        <v>59</v>
      </c>
      <c r="B1336" s="5">
        <f>Hakulomake!$B$17</f>
        <v>0</v>
      </c>
      <c r="C1336" s="61">
        <v>13</v>
      </c>
      <c r="D1336" s="5" t="s">
        <v>2268</v>
      </c>
      <c r="E1336" s="60" t="s">
        <v>2764</v>
      </c>
      <c r="F1336" s="5" t="s">
        <v>2270</v>
      </c>
      <c r="G1336" s="5" t="s">
        <v>2322</v>
      </c>
      <c r="H1336" s="5" t="s">
        <v>2765</v>
      </c>
      <c r="I1336" s="5" t="s">
        <v>946</v>
      </c>
      <c r="J1336" s="61" t="s">
        <v>2292</v>
      </c>
      <c r="N1336" s="13"/>
      <c r="O1336" s="39">
        <f>MIN(Lääkkeet[[#This Row],[Velvoite 1.1.2025 (pakkauksia)]],Lääkkeet[[#This Row],[Suurimman alitusluvan mukainen velvoite 
1.1.-30.6.2025 (pakkauksia)]],Lääkkeet[[#This Row],[Alin saldo 
1.1.-30.6.2025 (pakkauksia)]])*Lääkkeet[[#This Row],[Kirjanpitoarvo / pakkaus 1.1.2025
(EUR  ALV 0 %)]]</f>
        <v>0</v>
      </c>
      <c r="P1336" s="15"/>
      <c r="Q1336" s="12"/>
      <c r="R1336" s="12"/>
      <c r="S1336" s="12"/>
      <c r="T1336" s="13"/>
      <c r="U1336" s="39">
        <f>MIN(Lääkkeet[[#This Row],[Velvoite 1.7.2025 (pakkauksia)]],Lääkkeet[[#This Row],[Suurimman alitusluvan mukainen velvoite
1.7.-31.12.2025 (pakkauksia)]],Lääkkeet[[#This Row],[Alin saldo 
1.7.-31.12.2025 (pakkauksia)]])*Lääkkeet[[#This Row],[Kirjanpitoarvo / pakkaus 1.7.2025
(EUR  ALV 0 %)]]</f>
        <v>0</v>
      </c>
      <c r="W1336" s="49" t="str" cm="1">
        <f t="array" ref="W1336">IFERROR(_xlfn.IFS(Lääkkeet[[#This Row],[Sitoutunut pääoma 
1.1.-30.6.2025 (EUR)]]&gt;0,"Täytetyt",Lääkkeet[[#This Row],[Sitoutunut pääoma 
1.7.-31.12.2025 (EUR)]]&gt;0,"Täytetyt"),"")</f>
        <v/>
      </c>
      <c r="X1336" s="49"/>
      <c r="Y1336" s="5">
        <f>Hakulomake!$B$29</f>
        <v>0</v>
      </c>
    </row>
    <row r="1337" spans="1:25" x14ac:dyDescent="0.25">
      <c r="A1337" s="6" t="s">
        <v>59</v>
      </c>
      <c r="B1337" s="5">
        <f>Hakulomake!$B$17</f>
        <v>0</v>
      </c>
      <c r="C1337" s="61">
        <v>13</v>
      </c>
      <c r="D1337" s="5" t="s">
        <v>2268</v>
      </c>
      <c r="E1337" s="60" t="s">
        <v>2360</v>
      </c>
      <c r="F1337" s="5" t="s">
        <v>2270</v>
      </c>
      <c r="G1337" s="5" t="s">
        <v>2322</v>
      </c>
      <c r="H1337" s="5" t="s">
        <v>2361</v>
      </c>
      <c r="I1337" s="5" t="s">
        <v>946</v>
      </c>
      <c r="J1337" s="61" t="s">
        <v>2350</v>
      </c>
      <c r="N1337" s="13"/>
      <c r="O1337" s="39">
        <f>MIN(Lääkkeet[[#This Row],[Velvoite 1.1.2025 (pakkauksia)]],Lääkkeet[[#This Row],[Suurimman alitusluvan mukainen velvoite 
1.1.-30.6.2025 (pakkauksia)]],Lääkkeet[[#This Row],[Alin saldo 
1.1.-30.6.2025 (pakkauksia)]])*Lääkkeet[[#This Row],[Kirjanpitoarvo / pakkaus 1.1.2025
(EUR  ALV 0 %)]]</f>
        <v>0</v>
      </c>
      <c r="P1337" s="15"/>
      <c r="Q1337" s="12"/>
      <c r="R1337" s="12"/>
      <c r="S1337" s="12"/>
      <c r="T1337" s="13"/>
      <c r="U1337" s="39">
        <f>MIN(Lääkkeet[[#This Row],[Velvoite 1.7.2025 (pakkauksia)]],Lääkkeet[[#This Row],[Suurimman alitusluvan mukainen velvoite
1.7.-31.12.2025 (pakkauksia)]],Lääkkeet[[#This Row],[Alin saldo 
1.7.-31.12.2025 (pakkauksia)]])*Lääkkeet[[#This Row],[Kirjanpitoarvo / pakkaus 1.7.2025
(EUR  ALV 0 %)]]</f>
        <v>0</v>
      </c>
      <c r="W1337" s="49" t="str" cm="1">
        <f t="array" ref="W1337">IFERROR(_xlfn.IFS(Lääkkeet[[#This Row],[Sitoutunut pääoma 
1.1.-30.6.2025 (EUR)]]&gt;0,"Täytetyt",Lääkkeet[[#This Row],[Sitoutunut pääoma 
1.7.-31.12.2025 (EUR)]]&gt;0,"Täytetyt"),"")</f>
        <v/>
      </c>
      <c r="X1337" s="49"/>
      <c r="Y1337" s="5">
        <f>Hakulomake!$B$29</f>
        <v>0</v>
      </c>
    </row>
    <row r="1338" spans="1:25" x14ac:dyDescent="0.25">
      <c r="A1338" s="6" t="s">
        <v>59</v>
      </c>
      <c r="B1338" s="5">
        <f>Hakulomake!$B$17</f>
        <v>0</v>
      </c>
      <c r="C1338" s="61">
        <v>13</v>
      </c>
      <c r="D1338" s="5" t="s">
        <v>2274</v>
      </c>
      <c r="E1338" s="60" t="s">
        <v>2362</v>
      </c>
      <c r="F1338" s="5" t="s">
        <v>2276</v>
      </c>
      <c r="G1338" s="5" t="s">
        <v>2296</v>
      </c>
      <c r="H1338" s="5" t="s">
        <v>2363</v>
      </c>
      <c r="I1338" s="5" t="s">
        <v>157</v>
      </c>
      <c r="J1338" s="61" t="s">
        <v>2364</v>
      </c>
      <c r="N1338" s="13"/>
      <c r="O1338" s="39">
        <f>MIN(Lääkkeet[[#This Row],[Velvoite 1.1.2025 (pakkauksia)]],Lääkkeet[[#This Row],[Suurimman alitusluvan mukainen velvoite 
1.1.-30.6.2025 (pakkauksia)]],Lääkkeet[[#This Row],[Alin saldo 
1.1.-30.6.2025 (pakkauksia)]])*Lääkkeet[[#This Row],[Kirjanpitoarvo / pakkaus 1.1.2025
(EUR  ALV 0 %)]]</f>
        <v>0</v>
      </c>
      <c r="P1338" s="15"/>
      <c r="Q1338" s="12"/>
      <c r="R1338" s="12"/>
      <c r="S1338" s="12"/>
      <c r="T1338" s="13"/>
      <c r="U1338" s="39">
        <f>MIN(Lääkkeet[[#This Row],[Velvoite 1.7.2025 (pakkauksia)]],Lääkkeet[[#This Row],[Suurimman alitusluvan mukainen velvoite
1.7.-31.12.2025 (pakkauksia)]],Lääkkeet[[#This Row],[Alin saldo 
1.7.-31.12.2025 (pakkauksia)]])*Lääkkeet[[#This Row],[Kirjanpitoarvo / pakkaus 1.7.2025
(EUR  ALV 0 %)]]</f>
        <v>0</v>
      </c>
      <c r="W1338" s="49" t="str" cm="1">
        <f t="array" ref="W1338">IFERROR(_xlfn.IFS(Lääkkeet[[#This Row],[Sitoutunut pääoma 
1.1.-30.6.2025 (EUR)]]&gt;0,"Täytetyt",Lääkkeet[[#This Row],[Sitoutunut pääoma 
1.7.-31.12.2025 (EUR)]]&gt;0,"Täytetyt"),"")</f>
        <v/>
      </c>
      <c r="X1338" s="49"/>
      <c r="Y1338" s="5">
        <f>Hakulomake!$B$29</f>
        <v>0</v>
      </c>
    </row>
    <row r="1339" spans="1:25" x14ac:dyDescent="0.25">
      <c r="A1339" s="6" t="s">
        <v>59</v>
      </c>
      <c r="B1339" s="5">
        <f>Hakulomake!$B$17</f>
        <v>0</v>
      </c>
      <c r="C1339" s="61">
        <v>13</v>
      </c>
      <c r="D1339" s="5" t="s">
        <v>2274</v>
      </c>
      <c r="E1339" s="60" t="s">
        <v>2365</v>
      </c>
      <c r="F1339" s="5" t="s">
        <v>2276</v>
      </c>
      <c r="G1339" s="5" t="s">
        <v>2296</v>
      </c>
      <c r="H1339" s="5" t="s">
        <v>2303</v>
      </c>
      <c r="I1339" s="5" t="s">
        <v>157</v>
      </c>
      <c r="J1339" s="61" t="s">
        <v>2366</v>
      </c>
      <c r="N1339" s="13"/>
      <c r="O1339" s="39">
        <f>MIN(Lääkkeet[[#This Row],[Velvoite 1.1.2025 (pakkauksia)]],Lääkkeet[[#This Row],[Suurimman alitusluvan mukainen velvoite 
1.1.-30.6.2025 (pakkauksia)]],Lääkkeet[[#This Row],[Alin saldo 
1.1.-30.6.2025 (pakkauksia)]])*Lääkkeet[[#This Row],[Kirjanpitoarvo / pakkaus 1.1.2025
(EUR  ALV 0 %)]]</f>
        <v>0</v>
      </c>
      <c r="P1339" s="15"/>
      <c r="Q1339" s="12"/>
      <c r="R1339" s="12"/>
      <c r="S1339" s="12"/>
      <c r="T1339" s="13"/>
      <c r="U1339" s="39">
        <f>MIN(Lääkkeet[[#This Row],[Velvoite 1.7.2025 (pakkauksia)]],Lääkkeet[[#This Row],[Suurimman alitusluvan mukainen velvoite
1.7.-31.12.2025 (pakkauksia)]],Lääkkeet[[#This Row],[Alin saldo 
1.7.-31.12.2025 (pakkauksia)]])*Lääkkeet[[#This Row],[Kirjanpitoarvo / pakkaus 1.7.2025
(EUR  ALV 0 %)]]</f>
        <v>0</v>
      </c>
      <c r="W1339" s="49" t="str" cm="1">
        <f t="array" ref="W1339">IFERROR(_xlfn.IFS(Lääkkeet[[#This Row],[Sitoutunut pääoma 
1.1.-30.6.2025 (EUR)]]&gt;0,"Täytetyt",Lääkkeet[[#This Row],[Sitoutunut pääoma 
1.7.-31.12.2025 (EUR)]]&gt;0,"Täytetyt"),"")</f>
        <v/>
      </c>
      <c r="X1339" s="49"/>
      <c r="Y1339" s="5">
        <f>Hakulomake!$B$29</f>
        <v>0</v>
      </c>
    </row>
    <row r="1340" spans="1:25" x14ac:dyDescent="0.25">
      <c r="A1340" s="6" t="s">
        <v>59</v>
      </c>
      <c r="B1340" s="5">
        <f>Hakulomake!$B$17</f>
        <v>0</v>
      </c>
      <c r="C1340" s="61">
        <v>13</v>
      </c>
      <c r="D1340" s="5" t="s">
        <v>2274</v>
      </c>
      <c r="E1340" s="60" t="s">
        <v>2367</v>
      </c>
      <c r="F1340" s="5" t="s">
        <v>2276</v>
      </c>
      <c r="G1340" s="5" t="s">
        <v>2279</v>
      </c>
      <c r="H1340" s="5" t="s">
        <v>2280</v>
      </c>
      <c r="I1340" s="5" t="s">
        <v>157</v>
      </c>
      <c r="J1340" s="61" t="s">
        <v>2281</v>
      </c>
      <c r="N1340" s="13"/>
      <c r="O1340" s="39">
        <f>MIN(Lääkkeet[[#This Row],[Velvoite 1.1.2025 (pakkauksia)]],Lääkkeet[[#This Row],[Suurimman alitusluvan mukainen velvoite 
1.1.-30.6.2025 (pakkauksia)]],Lääkkeet[[#This Row],[Alin saldo 
1.1.-30.6.2025 (pakkauksia)]])*Lääkkeet[[#This Row],[Kirjanpitoarvo / pakkaus 1.1.2025
(EUR  ALV 0 %)]]</f>
        <v>0</v>
      </c>
      <c r="P1340" s="15"/>
      <c r="Q1340" s="12"/>
      <c r="R1340" s="12"/>
      <c r="S1340" s="12"/>
      <c r="T1340" s="13"/>
      <c r="U1340" s="39">
        <f>MIN(Lääkkeet[[#This Row],[Velvoite 1.7.2025 (pakkauksia)]],Lääkkeet[[#This Row],[Suurimman alitusluvan mukainen velvoite
1.7.-31.12.2025 (pakkauksia)]],Lääkkeet[[#This Row],[Alin saldo 
1.7.-31.12.2025 (pakkauksia)]])*Lääkkeet[[#This Row],[Kirjanpitoarvo / pakkaus 1.7.2025
(EUR  ALV 0 %)]]</f>
        <v>0</v>
      </c>
      <c r="W1340" s="49" t="str" cm="1">
        <f t="array" ref="W1340">IFERROR(_xlfn.IFS(Lääkkeet[[#This Row],[Sitoutunut pääoma 
1.1.-30.6.2025 (EUR)]]&gt;0,"Täytetyt",Lääkkeet[[#This Row],[Sitoutunut pääoma 
1.7.-31.12.2025 (EUR)]]&gt;0,"Täytetyt"),"")</f>
        <v/>
      </c>
      <c r="X1340" s="49"/>
      <c r="Y1340" s="5">
        <f>Hakulomake!$B$29</f>
        <v>0</v>
      </c>
    </row>
    <row r="1341" spans="1:25" x14ac:dyDescent="0.25">
      <c r="A1341" s="6" t="s">
        <v>59</v>
      </c>
      <c r="B1341" s="5">
        <f>Hakulomake!$B$17</f>
        <v>0</v>
      </c>
      <c r="C1341" s="61">
        <v>13</v>
      </c>
      <c r="D1341" s="5" t="s">
        <v>2274</v>
      </c>
      <c r="E1341" s="60" t="s">
        <v>2368</v>
      </c>
      <c r="F1341" s="5" t="s">
        <v>2276</v>
      </c>
      <c r="G1341" s="5" t="s">
        <v>2342</v>
      </c>
      <c r="H1341" s="5" t="s">
        <v>2303</v>
      </c>
      <c r="I1341" s="5" t="s">
        <v>157</v>
      </c>
      <c r="J1341" s="61" t="s">
        <v>2369</v>
      </c>
      <c r="N1341" s="13"/>
      <c r="O1341" s="39">
        <f>MIN(Lääkkeet[[#This Row],[Velvoite 1.1.2025 (pakkauksia)]],Lääkkeet[[#This Row],[Suurimman alitusluvan mukainen velvoite 
1.1.-30.6.2025 (pakkauksia)]],Lääkkeet[[#This Row],[Alin saldo 
1.1.-30.6.2025 (pakkauksia)]])*Lääkkeet[[#This Row],[Kirjanpitoarvo / pakkaus 1.1.2025
(EUR  ALV 0 %)]]</f>
        <v>0</v>
      </c>
      <c r="P1341" s="15"/>
      <c r="Q1341" s="12"/>
      <c r="R1341" s="12"/>
      <c r="S1341" s="12"/>
      <c r="T1341" s="13"/>
      <c r="U1341" s="39">
        <f>MIN(Lääkkeet[[#This Row],[Velvoite 1.7.2025 (pakkauksia)]],Lääkkeet[[#This Row],[Suurimman alitusluvan mukainen velvoite
1.7.-31.12.2025 (pakkauksia)]],Lääkkeet[[#This Row],[Alin saldo 
1.7.-31.12.2025 (pakkauksia)]])*Lääkkeet[[#This Row],[Kirjanpitoarvo / pakkaus 1.7.2025
(EUR  ALV 0 %)]]</f>
        <v>0</v>
      </c>
      <c r="W1341" s="49" t="str" cm="1">
        <f t="array" ref="W1341">IFERROR(_xlfn.IFS(Lääkkeet[[#This Row],[Sitoutunut pääoma 
1.1.-30.6.2025 (EUR)]]&gt;0,"Täytetyt",Lääkkeet[[#This Row],[Sitoutunut pääoma 
1.7.-31.12.2025 (EUR)]]&gt;0,"Täytetyt"),"")</f>
        <v/>
      </c>
      <c r="X1341" s="49"/>
      <c r="Y1341" s="5">
        <f>Hakulomake!$B$29</f>
        <v>0</v>
      </c>
    </row>
    <row r="1342" spans="1:25" x14ac:dyDescent="0.25">
      <c r="A1342" s="6" t="s">
        <v>59</v>
      </c>
      <c r="B1342" s="5">
        <f>Hakulomake!$B$17</f>
        <v>0</v>
      </c>
      <c r="C1342" s="61">
        <v>13</v>
      </c>
      <c r="D1342" s="5" t="s">
        <v>2370</v>
      </c>
      <c r="E1342" s="60" t="s">
        <v>2371</v>
      </c>
      <c r="F1342" s="5" t="s">
        <v>2372</v>
      </c>
      <c r="G1342" s="5" t="s">
        <v>2373</v>
      </c>
      <c r="H1342" s="5" t="s">
        <v>2374</v>
      </c>
      <c r="I1342" s="5" t="s">
        <v>400</v>
      </c>
      <c r="J1342" s="61" t="s">
        <v>2375</v>
      </c>
      <c r="N1342" s="13"/>
      <c r="O1342" s="39">
        <f>MIN(Lääkkeet[[#This Row],[Velvoite 1.1.2025 (pakkauksia)]],Lääkkeet[[#This Row],[Suurimman alitusluvan mukainen velvoite 
1.1.-30.6.2025 (pakkauksia)]],Lääkkeet[[#This Row],[Alin saldo 
1.1.-30.6.2025 (pakkauksia)]])*Lääkkeet[[#This Row],[Kirjanpitoarvo / pakkaus 1.1.2025
(EUR  ALV 0 %)]]</f>
        <v>0</v>
      </c>
      <c r="P1342" s="15"/>
      <c r="Q1342" s="12"/>
      <c r="R1342" s="12"/>
      <c r="S1342" s="12"/>
      <c r="T1342" s="13"/>
      <c r="U1342" s="39">
        <f>MIN(Lääkkeet[[#This Row],[Velvoite 1.7.2025 (pakkauksia)]],Lääkkeet[[#This Row],[Suurimman alitusluvan mukainen velvoite
1.7.-31.12.2025 (pakkauksia)]],Lääkkeet[[#This Row],[Alin saldo 
1.7.-31.12.2025 (pakkauksia)]])*Lääkkeet[[#This Row],[Kirjanpitoarvo / pakkaus 1.7.2025
(EUR  ALV 0 %)]]</f>
        <v>0</v>
      </c>
      <c r="W1342" s="49" t="str" cm="1">
        <f t="array" ref="W1342">IFERROR(_xlfn.IFS(Lääkkeet[[#This Row],[Sitoutunut pääoma 
1.1.-30.6.2025 (EUR)]]&gt;0,"Täytetyt",Lääkkeet[[#This Row],[Sitoutunut pääoma 
1.7.-31.12.2025 (EUR)]]&gt;0,"Täytetyt"),"")</f>
        <v/>
      </c>
      <c r="X1342" s="49"/>
      <c r="Y1342" s="5">
        <f>Hakulomake!$B$29</f>
        <v>0</v>
      </c>
    </row>
    <row r="1343" spans="1:25" x14ac:dyDescent="0.25">
      <c r="A1343" s="6" t="s">
        <v>59</v>
      </c>
      <c r="B1343" s="5">
        <f>Hakulomake!$B$17</f>
        <v>0</v>
      </c>
      <c r="C1343" s="61">
        <v>13</v>
      </c>
      <c r="D1343" s="5" t="s">
        <v>2259</v>
      </c>
      <c r="E1343" s="60" t="s">
        <v>2376</v>
      </c>
      <c r="F1343" s="5" t="s">
        <v>2261</v>
      </c>
      <c r="G1343" s="5" t="s">
        <v>2359</v>
      </c>
      <c r="H1343" s="5" t="s">
        <v>2266</v>
      </c>
      <c r="I1343" s="5" t="s">
        <v>157</v>
      </c>
      <c r="J1343" s="61" t="s">
        <v>2266</v>
      </c>
      <c r="N1343" s="13"/>
      <c r="O1343" s="39">
        <f>MIN(Lääkkeet[[#This Row],[Velvoite 1.1.2025 (pakkauksia)]],Lääkkeet[[#This Row],[Suurimman alitusluvan mukainen velvoite 
1.1.-30.6.2025 (pakkauksia)]],Lääkkeet[[#This Row],[Alin saldo 
1.1.-30.6.2025 (pakkauksia)]])*Lääkkeet[[#This Row],[Kirjanpitoarvo / pakkaus 1.1.2025
(EUR  ALV 0 %)]]</f>
        <v>0</v>
      </c>
      <c r="P1343" s="15"/>
      <c r="Q1343" s="12"/>
      <c r="R1343" s="12"/>
      <c r="S1343" s="12"/>
      <c r="T1343" s="13"/>
      <c r="U1343" s="39">
        <f>MIN(Lääkkeet[[#This Row],[Velvoite 1.7.2025 (pakkauksia)]],Lääkkeet[[#This Row],[Suurimman alitusluvan mukainen velvoite
1.7.-31.12.2025 (pakkauksia)]],Lääkkeet[[#This Row],[Alin saldo 
1.7.-31.12.2025 (pakkauksia)]])*Lääkkeet[[#This Row],[Kirjanpitoarvo / pakkaus 1.7.2025
(EUR  ALV 0 %)]]</f>
        <v>0</v>
      </c>
      <c r="W1343" s="49" t="str" cm="1">
        <f t="array" ref="W1343">IFERROR(_xlfn.IFS(Lääkkeet[[#This Row],[Sitoutunut pääoma 
1.1.-30.6.2025 (EUR)]]&gt;0,"Täytetyt",Lääkkeet[[#This Row],[Sitoutunut pääoma 
1.7.-31.12.2025 (EUR)]]&gt;0,"Täytetyt"),"")</f>
        <v/>
      </c>
      <c r="X1343" s="49"/>
      <c r="Y1343" s="5">
        <f>Hakulomake!$B$29</f>
        <v>0</v>
      </c>
    </row>
    <row r="1344" spans="1:25" x14ac:dyDescent="0.25">
      <c r="A1344" s="6" t="s">
        <v>59</v>
      </c>
      <c r="B1344" s="5">
        <f>Hakulomake!$B$17</f>
        <v>0</v>
      </c>
      <c r="C1344" s="61">
        <v>13</v>
      </c>
      <c r="D1344" s="5" t="s">
        <v>2274</v>
      </c>
      <c r="E1344" s="60" t="s">
        <v>2377</v>
      </c>
      <c r="F1344" s="5" t="s">
        <v>2276</v>
      </c>
      <c r="G1344" s="5" t="s">
        <v>2378</v>
      </c>
      <c r="H1344" s="5" t="s">
        <v>2277</v>
      </c>
      <c r="I1344" s="5" t="s">
        <v>157</v>
      </c>
      <c r="J1344" s="61" t="s">
        <v>2316</v>
      </c>
      <c r="N1344" s="13"/>
      <c r="O1344" s="39">
        <f>MIN(Lääkkeet[[#This Row],[Velvoite 1.1.2025 (pakkauksia)]],Lääkkeet[[#This Row],[Suurimman alitusluvan mukainen velvoite 
1.1.-30.6.2025 (pakkauksia)]],Lääkkeet[[#This Row],[Alin saldo 
1.1.-30.6.2025 (pakkauksia)]])*Lääkkeet[[#This Row],[Kirjanpitoarvo / pakkaus 1.1.2025
(EUR  ALV 0 %)]]</f>
        <v>0</v>
      </c>
      <c r="P1344" s="15"/>
      <c r="Q1344" s="12"/>
      <c r="R1344" s="12"/>
      <c r="S1344" s="12"/>
      <c r="T1344" s="13"/>
      <c r="U1344" s="39">
        <f>MIN(Lääkkeet[[#This Row],[Velvoite 1.7.2025 (pakkauksia)]],Lääkkeet[[#This Row],[Suurimman alitusluvan mukainen velvoite
1.7.-31.12.2025 (pakkauksia)]],Lääkkeet[[#This Row],[Alin saldo 
1.7.-31.12.2025 (pakkauksia)]])*Lääkkeet[[#This Row],[Kirjanpitoarvo / pakkaus 1.7.2025
(EUR  ALV 0 %)]]</f>
        <v>0</v>
      </c>
      <c r="W1344" s="49" t="str" cm="1">
        <f t="array" ref="W1344">IFERROR(_xlfn.IFS(Lääkkeet[[#This Row],[Sitoutunut pääoma 
1.1.-30.6.2025 (EUR)]]&gt;0,"Täytetyt",Lääkkeet[[#This Row],[Sitoutunut pääoma 
1.7.-31.12.2025 (EUR)]]&gt;0,"Täytetyt"),"")</f>
        <v/>
      </c>
      <c r="X1344" s="49"/>
      <c r="Y1344" s="5">
        <f>Hakulomake!$B$29</f>
        <v>0</v>
      </c>
    </row>
    <row r="1345" spans="1:25" x14ac:dyDescent="0.25">
      <c r="A1345" s="6" t="s">
        <v>59</v>
      </c>
      <c r="B1345" s="5">
        <f>Hakulomake!$B$17</f>
        <v>0</v>
      </c>
      <c r="C1345" s="61">
        <v>13</v>
      </c>
      <c r="D1345" s="5" t="s">
        <v>2268</v>
      </c>
      <c r="E1345" s="60" t="s">
        <v>2379</v>
      </c>
      <c r="F1345" s="5" t="s">
        <v>2270</v>
      </c>
      <c r="G1345" s="5" t="s">
        <v>2332</v>
      </c>
      <c r="H1345" s="5" t="s">
        <v>2349</v>
      </c>
      <c r="I1345" s="5" t="s">
        <v>946</v>
      </c>
      <c r="J1345" s="61" t="s">
        <v>2350</v>
      </c>
      <c r="N1345" s="13"/>
      <c r="O1345" s="39">
        <f>MIN(Lääkkeet[[#This Row],[Velvoite 1.1.2025 (pakkauksia)]],Lääkkeet[[#This Row],[Suurimman alitusluvan mukainen velvoite 
1.1.-30.6.2025 (pakkauksia)]],Lääkkeet[[#This Row],[Alin saldo 
1.1.-30.6.2025 (pakkauksia)]])*Lääkkeet[[#This Row],[Kirjanpitoarvo / pakkaus 1.1.2025
(EUR  ALV 0 %)]]</f>
        <v>0</v>
      </c>
      <c r="P1345" s="15"/>
      <c r="Q1345" s="12"/>
      <c r="R1345" s="12"/>
      <c r="S1345" s="12"/>
      <c r="T1345" s="13"/>
      <c r="U1345" s="39">
        <f>MIN(Lääkkeet[[#This Row],[Velvoite 1.7.2025 (pakkauksia)]],Lääkkeet[[#This Row],[Suurimman alitusluvan mukainen velvoite
1.7.-31.12.2025 (pakkauksia)]],Lääkkeet[[#This Row],[Alin saldo 
1.7.-31.12.2025 (pakkauksia)]])*Lääkkeet[[#This Row],[Kirjanpitoarvo / pakkaus 1.7.2025
(EUR  ALV 0 %)]]</f>
        <v>0</v>
      </c>
      <c r="W1345" s="49" t="str" cm="1">
        <f t="array" ref="W1345">IFERROR(_xlfn.IFS(Lääkkeet[[#This Row],[Sitoutunut pääoma 
1.1.-30.6.2025 (EUR)]]&gt;0,"Täytetyt",Lääkkeet[[#This Row],[Sitoutunut pääoma 
1.7.-31.12.2025 (EUR)]]&gt;0,"Täytetyt"),"")</f>
        <v/>
      </c>
      <c r="X1345" s="49"/>
      <c r="Y1345" s="5">
        <f>Hakulomake!$B$29</f>
        <v>0</v>
      </c>
    </row>
    <row r="1346" spans="1:25" x14ac:dyDescent="0.25">
      <c r="A1346" s="6" t="s">
        <v>59</v>
      </c>
      <c r="B1346" s="5">
        <f>Hakulomake!$B$17</f>
        <v>0</v>
      </c>
      <c r="C1346" s="61">
        <v>13</v>
      </c>
      <c r="D1346" s="5" t="s">
        <v>2268</v>
      </c>
      <c r="E1346" s="60" t="s">
        <v>2766</v>
      </c>
      <c r="F1346" s="5" t="s">
        <v>2270</v>
      </c>
      <c r="G1346" s="5" t="s">
        <v>2763</v>
      </c>
      <c r="H1346" s="5" t="s">
        <v>111</v>
      </c>
      <c r="I1346" s="5" t="s">
        <v>206</v>
      </c>
      <c r="J1346" s="61" t="s">
        <v>2327</v>
      </c>
      <c r="N1346" s="13"/>
      <c r="O1346" s="39">
        <f>MIN(Lääkkeet[[#This Row],[Velvoite 1.1.2025 (pakkauksia)]],Lääkkeet[[#This Row],[Suurimman alitusluvan mukainen velvoite 
1.1.-30.6.2025 (pakkauksia)]],Lääkkeet[[#This Row],[Alin saldo 
1.1.-30.6.2025 (pakkauksia)]])*Lääkkeet[[#This Row],[Kirjanpitoarvo / pakkaus 1.1.2025
(EUR  ALV 0 %)]]</f>
        <v>0</v>
      </c>
      <c r="P1346" s="15"/>
      <c r="Q1346" s="12"/>
      <c r="R1346" s="12"/>
      <c r="S1346" s="12"/>
      <c r="T1346" s="13"/>
      <c r="U1346" s="39">
        <f>MIN(Lääkkeet[[#This Row],[Velvoite 1.7.2025 (pakkauksia)]],Lääkkeet[[#This Row],[Suurimman alitusluvan mukainen velvoite
1.7.-31.12.2025 (pakkauksia)]],Lääkkeet[[#This Row],[Alin saldo 
1.7.-31.12.2025 (pakkauksia)]])*Lääkkeet[[#This Row],[Kirjanpitoarvo / pakkaus 1.7.2025
(EUR  ALV 0 %)]]</f>
        <v>0</v>
      </c>
      <c r="W1346" s="49" t="str" cm="1">
        <f t="array" ref="W1346">IFERROR(_xlfn.IFS(Lääkkeet[[#This Row],[Sitoutunut pääoma 
1.1.-30.6.2025 (EUR)]]&gt;0,"Täytetyt",Lääkkeet[[#This Row],[Sitoutunut pääoma 
1.7.-31.12.2025 (EUR)]]&gt;0,"Täytetyt"),"")</f>
        <v/>
      </c>
      <c r="X1346" s="49"/>
      <c r="Y1346" s="5">
        <f>Hakulomake!$B$29</f>
        <v>0</v>
      </c>
    </row>
    <row r="1347" spans="1:25" x14ac:dyDescent="0.25">
      <c r="A1347" s="6" t="s">
        <v>59</v>
      </c>
      <c r="B1347" s="5">
        <f>Hakulomake!$B$17</f>
        <v>0</v>
      </c>
      <c r="C1347" s="61">
        <v>13</v>
      </c>
      <c r="D1347" s="5" t="s">
        <v>2274</v>
      </c>
      <c r="E1347" s="60" t="s">
        <v>2380</v>
      </c>
      <c r="F1347" s="5" t="s">
        <v>2276</v>
      </c>
      <c r="G1347" s="5" t="s">
        <v>2279</v>
      </c>
      <c r="H1347" s="5" t="s">
        <v>2277</v>
      </c>
      <c r="I1347" s="5" t="s">
        <v>157</v>
      </c>
      <c r="J1347" s="61" t="s">
        <v>2354</v>
      </c>
      <c r="N1347" s="13"/>
      <c r="O1347" s="39">
        <f>MIN(Lääkkeet[[#This Row],[Velvoite 1.1.2025 (pakkauksia)]],Lääkkeet[[#This Row],[Suurimman alitusluvan mukainen velvoite 
1.1.-30.6.2025 (pakkauksia)]],Lääkkeet[[#This Row],[Alin saldo 
1.1.-30.6.2025 (pakkauksia)]])*Lääkkeet[[#This Row],[Kirjanpitoarvo / pakkaus 1.1.2025
(EUR  ALV 0 %)]]</f>
        <v>0</v>
      </c>
      <c r="P1347" s="15"/>
      <c r="Q1347" s="12"/>
      <c r="R1347" s="12"/>
      <c r="S1347" s="12"/>
      <c r="T1347" s="13"/>
      <c r="U1347" s="39">
        <f>MIN(Lääkkeet[[#This Row],[Velvoite 1.7.2025 (pakkauksia)]],Lääkkeet[[#This Row],[Suurimman alitusluvan mukainen velvoite
1.7.-31.12.2025 (pakkauksia)]],Lääkkeet[[#This Row],[Alin saldo 
1.7.-31.12.2025 (pakkauksia)]])*Lääkkeet[[#This Row],[Kirjanpitoarvo / pakkaus 1.7.2025
(EUR  ALV 0 %)]]</f>
        <v>0</v>
      </c>
      <c r="W1347" s="49" t="str" cm="1">
        <f t="array" ref="W1347">IFERROR(_xlfn.IFS(Lääkkeet[[#This Row],[Sitoutunut pääoma 
1.1.-30.6.2025 (EUR)]]&gt;0,"Täytetyt",Lääkkeet[[#This Row],[Sitoutunut pääoma 
1.7.-31.12.2025 (EUR)]]&gt;0,"Täytetyt"),"")</f>
        <v/>
      </c>
      <c r="X1347" s="49"/>
      <c r="Y1347" s="5">
        <f>Hakulomake!$B$29</f>
        <v>0</v>
      </c>
    </row>
    <row r="1348" spans="1:25" x14ac:dyDescent="0.25">
      <c r="A1348" s="6" t="s">
        <v>59</v>
      </c>
      <c r="B1348" s="5">
        <f>Hakulomake!$B$17</f>
        <v>0</v>
      </c>
      <c r="C1348" s="61">
        <v>13</v>
      </c>
      <c r="D1348" s="5" t="s">
        <v>2274</v>
      </c>
      <c r="E1348" s="60" t="s">
        <v>2381</v>
      </c>
      <c r="F1348" s="5" t="s">
        <v>2276</v>
      </c>
      <c r="G1348" s="5" t="s">
        <v>2279</v>
      </c>
      <c r="H1348" s="5" t="s">
        <v>2283</v>
      </c>
      <c r="I1348" s="5" t="s">
        <v>157</v>
      </c>
      <c r="J1348" s="61" t="s">
        <v>2284</v>
      </c>
      <c r="N1348" s="13"/>
      <c r="O1348" s="39">
        <f>MIN(Lääkkeet[[#This Row],[Velvoite 1.1.2025 (pakkauksia)]],Lääkkeet[[#This Row],[Suurimman alitusluvan mukainen velvoite 
1.1.-30.6.2025 (pakkauksia)]],Lääkkeet[[#This Row],[Alin saldo 
1.1.-30.6.2025 (pakkauksia)]])*Lääkkeet[[#This Row],[Kirjanpitoarvo / pakkaus 1.1.2025
(EUR  ALV 0 %)]]</f>
        <v>0</v>
      </c>
      <c r="P1348" s="15"/>
      <c r="Q1348" s="12"/>
      <c r="R1348" s="12"/>
      <c r="S1348" s="12"/>
      <c r="T1348" s="13"/>
      <c r="U1348" s="39">
        <f>MIN(Lääkkeet[[#This Row],[Velvoite 1.7.2025 (pakkauksia)]],Lääkkeet[[#This Row],[Suurimman alitusluvan mukainen velvoite
1.7.-31.12.2025 (pakkauksia)]],Lääkkeet[[#This Row],[Alin saldo 
1.7.-31.12.2025 (pakkauksia)]])*Lääkkeet[[#This Row],[Kirjanpitoarvo / pakkaus 1.7.2025
(EUR  ALV 0 %)]]</f>
        <v>0</v>
      </c>
      <c r="W1348" s="49" t="str" cm="1">
        <f t="array" ref="W1348">IFERROR(_xlfn.IFS(Lääkkeet[[#This Row],[Sitoutunut pääoma 
1.1.-30.6.2025 (EUR)]]&gt;0,"Täytetyt",Lääkkeet[[#This Row],[Sitoutunut pääoma 
1.7.-31.12.2025 (EUR)]]&gt;0,"Täytetyt"),"")</f>
        <v/>
      </c>
      <c r="X1348" s="49"/>
      <c r="Y1348" s="5">
        <f>Hakulomake!$B$29</f>
        <v>0</v>
      </c>
    </row>
    <row r="1349" spans="1:25" x14ac:dyDescent="0.25">
      <c r="A1349" s="6" t="s">
        <v>59</v>
      </c>
      <c r="B1349" s="5">
        <f>Hakulomake!$B$17</f>
        <v>0</v>
      </c>
      <c r="C1349" s="61">
        <v>13</v>
      </c>
      <c r="D1349" s="5" t="s">
        <v>2274</v>
      </c>
      <c r="E1349" s="60" t="s">
        <v>2382</v>
      </c>
      <c r="F1349" s="5" t="s">
        <v>2276</v>
      </c>
      <c r="G1349" s="5" t="s">
        <v>2344</v>
      </c>
      <c r="H1349" s="5" t="s">
        <v>2280</v>
      </c>
      <c r="I1349" s="5" t="s">
        <v>157</v>
      </c>
      <c r="J1349" s="61" t="s">
        <v>2281</v>
      </c>
      <c r="N1349" s="13"/>
      <c r="O1349" s="39">
        <f>MIN(Lääkkeet[[#This Row],[Velvoite 1.1.2025 (pakkauksia)]],Lääkkeet[[#This Row],[Suurimman alitusluvan mukainen velvoite 
1.1.-30.6.2025 (pakkauksia)]],Lääkkeet[[#This Row],[Alin saldo 
1.1.-30.6.2025 (pakkauksia)]])*Lääkkeet[[#This Row],[Kirjanpitoarvo / pakkaus 1.1.2025
(EUR  ALV 0 %)]]</f>
        <v>0</v>
      </c>
      <c r="P1349" s="15"/>
      <c r="Q1349" s="12"/>
      <c r="R1349" s="12"/>
      <c r="S1349" s="12"/>
      <c r="T1349" s="13"/>
      <c r="U1349" s="39">
        <f>MIN(Lääkkeet[[#This Row],[Velvoite 1.7.2025 (pakkauksia)]],Lääkkeet[[#This Row],[Suurimman alitusluvan mukainen velvoite
1.7.-31.12.2025 (pakkauksia)]],Lääkkeet[[#This Row],[Alin saldo 
1.7.-31.12.2025 (pakkauksia)]])*Lääkkeet[[#This Row],[Kirjanpitoarvo / pakkaus 1.7.2025
(EUR  ALV 0 %)]]</f>
        <v>0</v>
      </c>
      <c r="W1349" s="49" t="str" cm="1">
        <f t="array" ref="W1349">IFERROR(_xlfn.IFS(Lääkkeet[[#This Row],[Sitoutunut pääoma 
1.1.-30.6.2025 (EUR)]]&gt;0,"Täytetyt",Lääkkeet[[#This Row],[Sitoutunut pääoma 
1.7.-31.12.2025 (EUR)]]&gt;0,"Täytetyt"),"")</f>
        <v/>
      </c>
      <c r="X1349" s="49"/>
      <c r="Y1349" s="5">
        <f>Hakulomake!$B$29</f>
        <v>0</v>
      </c>
    </row>
    <row r="1350" spans="1:25" x14ac:dyDescent="0.25">
      <c r="A1350" s="6" t="s">
        <v>59</v>
      </c>
      <c r="B1350" s="5">
        <f>Hakulomake!$B$17</f>
        <v>0</v>
      </c>
      <c r="C1350" s="61">
        <v>13</v>
      </c>
      <c r="D1350" s="5" t="s">
        <v>2274</v>
      </c>
      <c r="E1350" s="60" t="s">
        <v>2383</v>
      </c>
      <c r="F1350" s="5" t="s">
        <v>2276</v>
      </c>
      <c r="G1350" s="5" t="s">
        <v>2296</v>
      </c>
      <c r="H1350" s="5" t="s">
        <v>2384</v>
      </c>
      <c r="I1350" s="5" t="s">
        <v>157</v>
      </c>
      <c r="J1350" s="61" t="s">
        <v>2385</v>
      </c>
      <c r="N1350" s="13"/>
      <c r="O1350" s="39">
        <f>MIN(Lääkkeet[[#This Row],[Velvoite 1.1.2025 (pakkauksia)]],Lääkkeet[[#This Row],[Suurimman alitusluvan mukainen velvoite 
1.1.-30.6.2025 (pakkauksia)]],Lääkkeet[[#This Row],[Alin saldo 
1.1.-30.6.2025 (pakkauksia)]])*Lääkkeet[[#This Row],[Kirjanpitoarvo / pakkaus 1.1.2025
(EUR  ALV 0 %)]]</f>
        <v>0</v>
      </c>
      <c r="P1350" s="15"/>
      <c r="Q1350" s="12"/>
      <c r="R1350" s="12"/>
      <c r="S1350" s="12"/>
      <c r="T1350" s="13"/>
      <c r="U1350" s="39">
        <f>MIN(Lääkkeet[[#This Row],[Velvoite 1.7.2025 (pakkauksia)]],Lääkkeet[[#This Row],[Suurimman alitusluvan mukainen velvoite
1.7.-31.12.2025 (pakkauksia)]],Lääkkeet[[#This Row],[Alin saldo 
1.7.-31.12.2025 (pakkauksia)]])*Lääkkeet[[#This Row],[Kirjanpitoarvo / pakkaus 1.7.2025
(EUR  ALV 0 %)]]</f>
        <v>0</v>
      </c>
      <c r="W1350" s="49" t="str" cm="1">
        <f t="array" ref="W1350">IFERROR(_xlfn.IFS(Lääkkeet[[#This Row],[Sitoutunut pääoma 
1.1.-30.6.2025 (EUR)]]&gt;0,"Täytetyt",Lääkkeet[[#This Row],[Sitoutunut pääoma 
1.7.-31.12.2025 (EUR)]]&gt;0,"Täytetyt"),"")</f>
        <v/>
      </c>
      <c r="X1350" s="49"/>
      <c r="Y1350" s="5">
        <f>Hakulomake!$B$29</f>
        <v>0</v>
      </c>
    </row>
    <row r="1351" spans="1:25" x14ac:dyDescent="0.25">
      <c r="A1351" s="6" t="s">
        <v>59</v>
      </c>
      <c r="B1351" s="5">
        <f>Hakulomake!$B$17</f>
        <v>0</v>
      </c>
      <c r="C1351" s="61">
        <v>13</v>
      </c>
      <c r="D1351" s="5" t="s">
        <v>2259</v>
      </c>
      <c r="E1351" s="60" t="s">
        <v>2386</v>
      </c>
      <c r="F1351" s="5" t="s">
        <v>2261</v>
      </c>
      <c r="G1351" s="5" t="s">
        <v>2265</v>
      </c>
      <c r="H1351" s="5" t="s">
        <v>2283</v>
      </c>
      <c r="I1351" s="5" t="s">
        <v>157</v>
      </c>
      <c r="J1351" s="61" t="s">
        <v>2284</v>
      </c>
      <c r="N1351" s="13"/>
      <c r="O1351" s="39">
        <f>MIN(Lääkkeet[[#This Row],[Velvoite 1.1.2025 (pakkauksia)]],Lääkkeet[[#This Row],[Suurimman alitusluvan mukainen velvoite 
1.1.-30.6.2025 (pakkauksia)]],Lääkkeet[[#This Row],[Alin saldo 
1.1.-30.6.2025 (pakkauksia)]])*Lääkkeet[[#This Row],[Kirjanpitoarvo / pakkaus 1.1.2025
(EUR  ALV 0 %)]]</f>
        <v>0</v>
      </c>
      <c r="P1351" s="15"/>
      <c r="Q1351" s="12"/>
      <c r="R1351" s="12"/>
      <c r="S1351" s="12"/>
      <c r="T1351" s="13"/>
      <c r="U1351" s="39">
        <f>MIN(Lääkkeet[[#This Row],[Velvoite 1.7.2025 (pakkauksia)]],Lääkkeet[[#This Row],[Suurimman alitusluvan mukainen velvoite
1.7.-31.12.2025 (pakkauksia)]],Lääkkeet[[#This Row],[Alin saldo 
1.7.-31.12.2025 (pakkauksia)]])*Lääkkeet[[#This Row],[Kirjanpitoarvo / pakkaus 1.7.2025
(EUR  ALV 0 %)]]</f>
        <v>0</v>
      </c>
      <c r="W1351" s="49" t="str" cm="1">
        <f t="array" ref="W1351">IFERROR(_xlfn.IFS(Lääkkeet[[#This Row],[Sitoutunut pääoma 
1.1.-30.6.2025 (EUR)]]&gt;0,"Täytetyt",Lääkkeet[[#This Row],[Sitoutunut pääoma 
1.7.-31.12.2025 (EUR)]]&gt;0,"Täytetyt"),"")</f>
        <v/>
      </c>
      <c r="X1351" s="49"/>
      <c r="Y1351" s="5">
        <f>Hakulomake!$B$29</f>
        <v>0</v>
      </c>
    </row>
    <row r="1352" spans="1:25" x14ac:dyDescent="0.25">
      <c r="A1352" s="6" t="s">
        <v>59</v>
      </c>
      <c r="B1352" s="5">
        <f>Hakulomake!$B$17</f>
        <v>0</v>
      </c>
      <c r="C1352" s="61">
        <v>13</v>
      </c>
      <c r="D1352" s="5" t="s">
        <v>2251</v>
      </c>
      <c r="E1352" s="60" t="s">
        <v>2387</v>
      </c>
      <c r="F1352" s="5" t="s">
        <v>2253</v>
      </c>
      <c r="G1352" s="5" t="s">
        <v>2254</v>
      </c>
      <c r="H1352" s="5" t="s">
        <v>2258</v>
      </c>
      <c r="I1352" s="5" t="s">
        <v>206</v>
      </c>
      <c r="J1352" s="61" t="s">
        <v>2388</v>
      </c>
      <c r="N1352" s="13"/>
      <c r="O1352" s="39">
        <f>MIN(Lääkkeet[[#This Row],[Velvoite 1.1.2025 (pakkauksia)]],Lääkkeet[[#This Row],[Suurimman alitusluvan mukainen velvoite 
1.1.-30.6.2025 (pakkauksia)]],Lääkkeet[[#This Row],[Alin saldo 
1.1.-30.6.2025 (pakkauksia)]])*Lääkkeet[[#This Row],[Kirjanpitoarvo / pakkaus 1.1.2025
(EUR  ALV 0 %)]]</f>
        <v>0</v>
      </c>
      <c r="P1352" s="15"/>
      <c r="Q1352" s="12"/>
      <c r="R1352" s="12"/>
      <c r="S1352" s="12"/>
      <c r="T1352" s="13"/>
      <c r="U1352" s="39">
        <f>MIN(Lääkkeet[[#This Row],[Velvoite 1.7.2025 (pakkauksia)]],Lääkkeet[[#This Row],[Suurimman alitusluvan mukainen velvoite
1.7.-31.12.2025 (pakkauksia)]],Lääkkeet[[#This Row],[Alin saldo 
1.7.-31.12.2025 (pakkauksia)]])*Lääkkeet[[#This Row],[Kirjanpitoarvo / pakkaus 1.7.2025
(EUR  ALV 0 %)]]</f>
        <v>0</v>
      </c>
      <c r="W1352" s="49" t="str" cm="1">
        <f t="array" ref="W1352">IFERROR(_xlfn.IFS(Lääkkeet[[#This Row],[Sitoutunut pääoma 
1.1.-30.6.2025 (EUR)]]&gt;0,"Täytetyt",Lääkkeet[[#This Row],[Sitoutunut pääoma 
1.7.-31.12.2025 (EUR)]]&gt;0,"Täytetyt"),"")</f>
        <v/>
      </c>
      <c r="X1352" s="49"/>
      <c r="Y1352" s="5">
        <f>Hakulomake!$B$29</f>
        <v>0</v>
      </c>
    </row>
    <row r="1353" spans="1:25" x14ac:dyDescent="0.25">
      <c r="A1353" s="6" t="s">
        <v>59</v>
      </c>
      <c r="B1353" s="5">
        <f>Hakulomake!$B$17</f>
        <v>0</v>
      </c>
      <c r="C1353" s="61">
        <v>13</v>
      </c>
      <c r="D1353" s="5" t="s">
        <v>2274</v>
      </c>
      <c r="E1353" s="60" t="s">
        <v>2389</v>
      </c>
      <c r="F1353" s="5" t="s">
        <v>2276</v>
      </c>
      <c r="G1353" s="5" t="s">
        <v>2296</v>
      </c>
      <c r="H1353" s="5" t="s">
        <v>2280</v>
      </c>
      <c r="I1353" s="5" t="s">
        <v>157</v>
      </c>
      <c r="J1353" s="61" t="s">
        <v>2390</v>
      </c>
      <c r="N1353" s="13"/>
      <c r="O1353" s="39">
        <f>MIN(Lääkkeet[[#This Row],[Velvoite 1.1.2025 (pakkauksia)]],Lääkkeet[[#This Row],[Suurimman alitusluvan mukainen velvoite 
1.1.-30.6.2025 (pakkauksia)]],Lääkkeet[[#This Row],[Alin saldo 
1.1.-30.6.2025 (pakkauksia)]])*Lääkkeet[[#This Row],[Kirjanpitoarvo / pakkaus 1.1.2025
(EUR  ALV 0 %)]]</f>
        <v>0</v>
      </c>
      <c r="P1353" s="15"/>
      <c r="Q1353" s="12"/>
      <c r="R1353" s="12"/>
      <c r="S1353" s="12"/>
      <c r="T1353" s="13"/>
      <c r="U1353" s="39">
        <f>MIN(Lääkkeet[[#This Row],[Velvoite 1.7.2025 (pakkauksia)]],Lääkkeet[[#This Row],[Suurimman alitusluvan mukainen velvoite
1.7.-31.12.2025 (pakkauksia)]],Lääkkeet[[#This Row],[Alin saldo 
1.7.-31.12.2025 (pakkauksia)]])*Lääkkeet[[#This Row],[Kirjanpitoarvo / pakkaus 1.7.2025
(EUR  ALV 0 %)]]</f>
        <v>0</v>
      </c>
      <c r="W1353" s="49" t="str" cm="1">
        <f t="array" ref="W1353">IFERROR(_xlfn.IFS(Lääkkeet[[#This Row],[Sitoutunut pääoma 
1.1.-30.6.2025 (EUR)]]&gt;0,"Täytetyt",Lääkkeet[[#This Row],[Sitoutunut pääoma 
1.7.-31.12.2025 (EUR)]]&gt;0,"Täytetyt"),"")</f>
        <v/>
      </c>
      <c r="X1353" s="49"/>
      <c r="Y1353" s="5">
        <f>Hakulomake!$B$29</f>
        <v>0</v>
      </c>
    </row>
    <row r="1354" spans="1:25" x14ac:dyDescent="0.25">
      <c r="A1354" s="6" t="s">
        <v>59</v>
      </c>
      <c r="B1354" s="5">
        <f>Hakulomake!$B$17</f>
        <v>0</v>
      </c>
      <c r="C1354" s="61">
        <v>13</v>
      </c>
      <c r="D1354" s="5" t="s">
        <v>2268</v>
      </c>
      <c r="E1354" s="60" t="s">
        <v>2391</v>
      </c>
      <c r="F1354" s="5" t="s">
        <v>2270</v>
      </c>
      <c r="G1354" s="5" t="s">
        <v>2332</v>
      </c>
      <c r="H1354" s="5" t="s">
        <v>2291</v>
      </c>
      <c r="I1354" s="5" t="s">
        <v>946</v>
      </c>
      <c r="J1354" s="61" t="s">
        <v>2292</v>
      </c>
      <c r="N1354" s="13"/>
      <c r="O1354" s="39">
        <f>MIN(Lääkkeet[[#This Row],[Velvoite 1.1.2025 (pakkauksia)]],Lääkkeet[[#This Row],[Suurimman alitusluvan mukainen velvoite 
1.1.-30.6.2025 (pakkauksia)]],Lääkkeet[[#This Row],[Alin saldo 
1.1.-30.6.2025 (pakkauksia)]])*Lääkkeet[[#This Row],[Kirjanpitoarvo / pakkaus 1.1.2025
(EUR  ALV 0 %)]]</f>
        <v>0</v>
      </c>
      <c r="P1354" s="15"/>
      <c r="Q1354" s="12"/>
      <c r="R1354" s="12"/>
      <c r="S1354" s="12"/>
      <c r="T1354" s="13"/>
      <c r="U1354" s="39">
        <f>MIN(Lääkkeet[[#This Row],[Velvoite 1.7.2025 (pakkauksia)]],Lääkkeet[[#This Row],[Suurimman alitusluvan mukainen velvoite
1.7.-31.12.2025 (pakkauksia)]],Lääkkeet[[#This Row],[Alin saldo 
1.7.-31.12.2025 (pakkauksia)]])*Lääkkeet[[#This Row],[Kirjanpitoarvo / pakkaus 1.7.2025
(EUR  ALV 0 %)]]</f>
        <v>0</v>
      </c>
      <c r="W1354" s="49" t="str" cm="1">
        <f t="array" ref="W1354">IFERROR(_xlfn.IFS(Lääkkeet[[#This Row],[Sitoutunut pääoma 
1.1.-30.6.2025 (EUR)]]&gt;0,"Täytetyt",Lääkkeet[[#This Row],[Sitoutunut pääoma 
1.7.-31.12.2025 (EUR)]]&gt;0,"Täytetyt"),"")</f>
        <v/>
      </c>
      <c r="X1354" s="49"/>
      <c r="Y1354" s="5">
        <f>Hakulomake!$B$29</f>
        <v>0</v>
      </c>
    </row>
    <row r="1355" spans="1:25" x14ac:dyDescent="0.25">
      <c r="A1355" s="6" t="s">
        <v>59</v>
      </c>
      <c r="B1355" s="5">
        <f>Hakulomake!$B$17</f>
        <v>0</v>
      </c>
      <c r="C1355" s="61">
        <v>13</v>
      </c>
      <c r="D1355" s="5" t="s">
        <v>2251</v>
      </c>
      <c r="E1355" s="60" t="s">
        <v>2392</v>
      </c>
      <c r="F1355" s="5" t="s">
        <v>2253</v>
      </c>
      <c r="G1355" s="5" t="s">
        <v>2254</v>
      </c>
      <c r="H1355" s="5" t="s">
        <v>2393</v>
      </c>
      <c r="I1355" s="5" t="s">
        <v>206</v>
      </c>
      <c r="J1355" s="61" t="s">
        <v>2394</v>
      </c>
      <c r="N1355" s="13"/>
      <c r="O1355" s="39">
        <f>MIN(Lääkkeet[[#This Row],[Velvoite 1.1.2025 (pakkauksia)]],Lääkkeet[[#This Row],[Suurimman alitusluvan mukainen velvoite 
1.1.-30.6.2025 (pakkauksia)]],Lääkkeet[[#This Row],[Alin saldo 
1.1.-30.6.2025 (pakkauksia)]])*Lääkkeet[[#This Row],[Kirjanpitoarvo / pakkaus 1.1.2025
(EUR  ALV 0 %)]]</f>
        <v>0</v>
      </c>
      <c r="P1355" s="15"/>
      <c r="Q1355" s="12"/>
      <c r="R1355" s="12"/>
      <c r="S1355" s="12"/>
      <c r="T1355" s="13"/>
      <c r="U1355" s="39">
        <f>MIN(Lääkkeet[[#This Row],[Velvoite 1.7.2025 (pakkauksia)]],Lääkkeet[[#This Row],[Suurimman alitusluvan mukainen velvoite
1.7.-31.12.2025 (pakkauksia)]],Lääkkeet[[#This Row],[Alin saldo 
1.7.-31.12.2025 (pakkauksia)]])*Lääkkeet[[#This Row],[Kirjanpitoarvo / pakkaus 1.7.2025
(EUR  ALV 0 %)]]</f>
        <v>0</v>
      </c>
      <c r="W1355" s="49" t="str" cm="1">
        <f t="array" ref="W1355">IFERROR(_xlfn.IFS(Lääkkeet[[#This Row],[Sitoutunut pääoma 
1.1.-30.6.2025 (EUR)]]&gt;0,"Täytetyt",Lääkkeet[[#This Row],[Sitoutunut pääoma 
1.7.-31.12.2025 (EUR)]]&gt;0,"Täytetyt"),"")</f>
        <v/>
      </c>
      <c r="X1355" s="49"/>
      <c r="Y1355" s="5">
        <f>Hakulomake!$B$29</f>
        <v>0</v>
      </c>
    </row>
    <row r="1356" spans="1:25" x14ac:dyDescent="0.25">
      <c r="A1356" s="6" t="s">
        <v>59</v>
      </c>
      <c r="B1356" s="5">
        <f>Hakulomake!$B$17</f>
        <v>0</v>
      </c>
      <c r="C1356" s="61">
        <v>13</v>
      </c>
      <c r="D1356" s="5" t="s">
        <v>2251</v>
      </c>
      <c r="E1356" s="60" t="s">
        <v>2395</v>
      </c>
      <c r="F1356" s="5" t="s">
        <v>2253</v>
      </c>
      <c r="G1356" s="5" t="s">
        <v>2254</v>
      </c>
      <c r="H1356" s="5" t="s">
        <v>2258</v>
      </c>
      <c r="I1356" s="5" t="s">
        <v>206</v>
      </c>
      <c r="J1356" s="61" t="s">
        <v>2327</v>
      </c>
      <c r="N1356" s="13"/>
      <c r="O1356" s="39">
        <f>MIN(Lääkkeet[[#This Row],[Velvoite 1.1.2025 (pakkauksia)]],Lääkkeet[[#This Row],[Suurimman alitusluvan mukainen velvoite 
1.1.-30.6.2025 (pakkauksia)]],Lääkkeet[[#This Row],[Alin saldo 
1.1.-30.6.2025 (pakkauksia)]])*Lääkkeet[[#This Row],[Kirjanpitoarvo / pakkaus 1.1.2025
(EUR  ALV 0 %)]]</f>
        <v>0</v>
      </c>
      <c r="P1356" s="15"/>
      <c r="Q1356" s="12"/>
      <c r="R1356" s="12"/>
      <c r="S1356" s="12"/>
      <c r="T1356" s="13"/>
      <c r="U1356" s="39">
        <f>MIN(Lääkkeet[[#This Row],[Velvoite 1.7.2025 (pakkauksia)]],Lääkkeet[[#This Row],[Suurimman alitusluvan mukainen velvoite
1.7.-31.12.2025 (pakkauksia)]],Lääkkeet[[#This Row],[Alin saldo 
1.7.-31.12.2025 (pakkauksia)]])*Lääkkeet[[#This Row],[Kirjanpitoarvo / pakkaus 1.7.2025
(EUR  ALV 0 %)]]</f>
        <v>0</v>
      </c>
      <c r="W1356" s="49" t="str" cm="1">
        <f t="array" ref="W1356">IFERROR(_xlfn.IFS(Lääkkeet[[#This Row],[Sitoutunut pääoma 
1.1.-30.6.2025 (EUR)]]&gt;0,"Täytetyt",Lääkkeet[[#This Row],[Sitoutunut pääoma 
1.7.-31.12.2025 (EUR)]]&gt;0,"Täytetyt"),"")</f>
        <v/>
      </c>
      <c r="X1356" s="49"/>
      <c r="Y1356" s="5">
        <f>Hakulomake!$B$29</f>
        <v>0</v>
      </c>
    </row>
    <row r="1357" spans="1:25" x14ac:dyDescent="0.25">
      <c r="A1357" s="6" t="s">
        <v>59</v>
      </c>
      <c r="B1357" s="5">
        <f>Hakulomake!$B$17</f>
        <v>0</v>
      </c>
      <c r="C1357" s="61">
        <v>13</v>
      </c>
      <c r="D1357" s="5" t="s">
        <v>2274</v>
      </c>
      <c r="E1357" s="60" t="s">
        <v>2396</v>
      </c>
      <c r="F1357" s="5" t="s">
        <v>2276</v>
      </c>
      <c r="G1357" s="5" t="s">
        <v>2378</v>
      </c>
      <c r="H1357" s="5" t="s">
        <v>2283</v>
      </c>
      <c r="I1357" s="5" t="s">
        <v>157</v>
      </c>
      <c r="J1357" s="61" t="s">
        <v>2310</v>
      </c>
      <c r="N1357" s="13"/>
      <c r="O1357" s="39">
        <f>MIN(Lääkkeet[[#This Row],[Velvoite 1.1.2025 (pakkauksia)]],Lääkkeet[[#This Row],[Suurimman alitusluvan mukainen velvoite 
1.1.-30.6.2025 (pakkauksia)]],Lääkkeet[[#This Row],[Alin saldo 
1.1.-30.6.2025 (pakkauksia)]])*Lääkkeet[[#This Row],[Kirjanpitoarvo / pakkaus 1.1.2025
(EUR  ALV 0 %)]]</f>
        <v>0</v>
      </c>
      <c r="P1357" s="15"/>
      <c r="Q1357" s="12"/>
      <c r="R1357" s="12"/>
      <c r="S1357" s="12"/>
      <c r="T1357" s="13"/>
      <c r="U1357" s="39">
        <f>MIN(Lääkkeet[[#This Row],[Velvoite 1.7.2025 (pakkauksia)]],Lääkkeet[[#This Row],[Suurimman alitusluvan mukainen velvoite
1.7.-31.12.2025 (pakkauksia)]],Lääkkeet[[#This Row],[Alin saldo 
1.7.-31.12.2025 (pakkauksia)]])*Lääkkeet[[#This Row],[Kirjanpitoarvo / pakkaus 1.7.2025
(EUR  ALV 0 %)]]</f>
        <v>0</v>
      </c>
      <c r="W1357" s="49" t="str" cm="1">
        <f t="array" ref="W1357">IFERROR(_xlfn.IFS(Lääkkeet[[#This Row],[Sitoutunut pääoma 
1.1.-30.6.2025 (EUR)]]&gt;0,"Täytetyt",Lääkkeet[[#This Row],[Sitoutunut pääoma 
1.7.-31.12.2025 (EUR)]]&gt;0,"Täytetyt"),"")</f>
        <v/>
      </c>
      <c r="X1357" s="49"/>
      <c r="Y1357" s="5">
        <f>Hakulomake!$B$29</f>
        <v>0</v>
      </c>
    </row>
    <row r="1358" spans="1:25" x14ac:dyDescent="0.25">
      <c r="A1358" s="6" t="s">
        <v>59</v>
      </c>
      <c r="B1358" s="5">
        <f>Hakulomake!$B$17</f>
        <v>0</v>
      </c>
      <c r="C1358" s="61">
        <v>13</v>
      </c>
      <c r="D1358" s="5" t="s">
        <v>2274</v>
      </c>
      <c r="E1358" s="60" t="s">
        <v>2397</v>
      </c>
      <c r="F1358" s="5" t="s">
        <v>2276</v>
      </c>
      <c r="G1358" s="5" t="s">
        <v>2296</v>
      </c>
      <c r="H1358" s="5" t="s">
        <v>2266</v>
      </c>
      <c r="I1358" s="5" t="s">
        <v>157</v>
      </c>
      <c r="J1358" s="61" t="s">
        <v>2398</v>
      </c>
      <c r="N1358" s="13"/>
      <c r="O1358" s="39">
        <f>MIN(Lääkkeet[[#This Row],[Velvoite 1.1.2025 (pakkauksia)]],Lääkkeet[[#This Row],[Suurimman alitusluvan mukainen velvoite 
1.1.-30.6.2025 (pakkauksia)]],Lääkkeet[[#This Row],[Alin saldo 
1.1.-30.6.2025 (pakkauksia)]])*Lääkkeet[[#This Row],[Kirjanpitoarvo / pakkaus 1.1.2025
(EUR  ALV 0 %)]]</f>
        <v>0</v>
      </c>
      <c r="P1358" s="15"/>
      <c r="Q1358" s="12"/>
      <c r="R1358" s="12"/>
      <c r="S1358" s="12"/>
      <c r="T1358" s="13"/>
      <c r="U1358" s="39">
        <f>MIN(Lääkkeet[[#This Row],[Velvoite 1.7.2025 (pakkauksia)]],Lääkkeet[[#This Row],[Suurimman alitusluvan mukainen velvoite
1.7.-31.12.2025 (pakkauksia)]],Lääkkeet[[#This Row],[Alin saldo 
1.7.-31.12.2025 (pakkauksia)]])*Lääkkeet[[#This Row],[Kirjanpitoarvo / pakkaus 1.7.2025
(EUR  ALV 0 %)]]</f>
        <v>0</v>
      </c>
      <c r="W1358" s="49" t="str" cm="1">
        <f t="array" ref="W1358">IFERROR(_xlfn.IFS(Lääkkeet[[#This Row],[Sitoutunut pääoma 
1.1.-30.6.2025 (EUR)]]&gt;0,"Täytetyt",Lääkkeet[[#This Row],[Sitoutunut pääoma 
1.7.-31.12.2025 (EUR)]]&gt;0,"Täytetyt"),"")</f>
        <v/>
      </c>
      <c r="X1358" s="49"/>
      <c r="Y1358" s="5">
        <f>Hakulomake!$B$29</f>
        <v>0</v>
      </c>
    </row>
    <row r="1359" spans="1:25" x14ac:dyDescent="0.25">
      <c r="A1359" s="6" t="s">
        <v>59</v>
      </c>
      <c r="B1359" s="5">
        <f>Hakulomake!$B$17</f>
        <v>0</v>
      </c>
      <c r="C1359" s="61">
        <v>13</v>
      </c>
      <c r="D1359" s="5" t="s">
        <v>2274</v>
      </c>
      <c r="E1359" s="60" t="s">
        <v>2399</v>
      </c>
      <c r="F1359" s="5" t="s">
        <v>2276</v>
      </c>
      <c r="G1359" s="5" t="s">
        <v>2335</v>
      </c>
      <c r="H1359" s="5" t="s">
        <v>2266</v>
      </c>
      <c r="I1359" s="5" t="s">
        <v>157</v>
      </c>
      <c r="J1359" s="61" t="s">
        <v>2266</v>
      </c>
      <c r="N1359" s="13"/>
      <c r="O1359" s="39">
        <f>MIN(Lääkkeet[[#This Row],[Velvoite 1.1.2025 (pakkauksia)]],Lääkkeet[[#This Row],[Suurimman alitusluvan mukainen velvoite 
1.1.-30.6.2025 (pakkauksia)]],Lääkkeet[[#This Row],[Alin saldo 
1.1.-30.6.2025 (pakkauksia)]])*Lääkkeet[[#This Row],[Kirjanpitoarvo / pakkaus 1.1.2025
(EUR  ALV 0 %)]]</f>
        <v>0</v>
      </c>
      <c r="P1359" s="15"/>
      <c r="Q1359" s="12"/>
      <c r="R1359" s="12"/>
      <c r="S1359" s="12"/>
      <c r="T1359" s="13"/>
      <c r="U1359" s="39">
        <f>MIN(Lääkkeet[[#This Row],[Velvoite 1.7.2025 (pakkauksia)]],Lääkkeet[[#This Row],[Suurimman alitusluvan mukainen velvoite
1.7.-31.12.2025 (pakkauksia)]],Lääkkeet[[#This Row],[Alin saldo 
1.7.-31.12.2025 (pakkauksia)]])*Lääkkeet[[#This Row],[Kirjanpitoarvo / pakkaus 1.7.2025
(EUR  ALV 0 %)]]</f>
        <v>0</v>
      </c>
      <c r="W1359" s="49" t="str" cm="1">
        <f t="array" ref="W1359">IFERROR(_xlfn.IFS(Lääkkeet[[#This Row],[Sitoutunut pääoma 
1.1.-30.6.2025 (EUR)]]&gt;0,"Täytetyt",Lääkkeet[[#This Row],[Sitoutunut pääoma 
1.7.-31.12.2025 (EUR)]]&gt;0,"Täytetyt"),"")</f>
        <v/>
      </c>
      <c r="X1359" s="49"/>
      <c r="Y1359" s="5">
        <f>Hakulomake!$B$29</f>
        <v>0</v>
      </c>
    </row>
    <row r="1360" spans="1:25" x14ac:dyDescent="0.25">
      <c r="A1360" s="6" t="s">
        <v>59</v>
      </c>
      <c r="B1360" s="5">
        <f>Hakulomake!$B$17</f>
        <v>0</v>
      </c>
      <c r="C1360" s="61">
        <v>13</v>
      </c>
      <c r="D1360" s="5" t="s">
        <v>2259</v>
      </c>
      <c r="E1360" s="60" t="s">
        <v>2400</v>
      </c>
      <c r="F1360" s="5" t="s">
        <v>2261</v>
      </c>
      <c r="G1360" s="5" t="s">
        <v>2359</v>
      </c>
      <c r="H1360" s="5" t="s">
        <v>2283</v>
      </c>
      <c r="I1360" s="5" t="s">
        <v>157</v>
      </c>
      <c r="J1360" s="61" t="s">
        <v>2283</v>
      </c>
      <c r="N1360" s="13"/>
      <c r="O1360" s="39">
        <f>MIN(Lääkkeet[[#This Row],[Velvoite 1.1.2025 (pakkauksia)]],Lääkkeet[[#This Row],[Suurimman alitusluvan mukainen velvoite 
1.1.-30.6.2025 (pakkauksia)]],Lääkkeet[[#This Row],[Alin saldo 
1.1.-30.6.2025 (pakkauksia)]])*Lääkkeet[[#This Row],[Kirjanpitoarvo / pakkaus 1.1.2025
(EUR  ALV 0 %)]]</f>
        <v>0</v>
      </c>
      <c r="P1360" s="15"/>
      <c r="Q1360" s="12"/>
      <c r="R1360" s="12"/>
      <c r="S1360" s="12"/>
      <c r="T1360" s="13"/>
      <c r="U1360" s="39">
        <f>MIN(Lääkkeet[[#This Row],[Velvoite 1.7.2025 (pakkauksia)]],Lääkkeet[[#This Row],[Suurimman alitusluvan mukainen velvoite
1.7.-31.12.2025 (pakkauksia)]],Lääkkeet[[#This Row],[Alin saldo 
1.7.-31.12.2025 (pakkauksia)]])*Lääkkeet[[#This Row],[Kirjanpitoarvo / pakkaus 1.7.2025
(EUR  ALV 0 %)]]</f>
        <v>0</v>
      </c>
      <c r="W1360" s="49" t="str" cm="1">
        <f t="array" ref="W1360">IFERROR(_xlfn.IFS(Lääkkeet[[#This Row],[Sitoutunut pääoma 
1.1.-30.6.2025 (EUR)]]&gt;0,"Täytetyt",Lääkkeet[[#This Row],[Sitoutunut pääoma 
1.7.-31.12.2025 (EUR)]]&gt;0,"Täytetyt"),"")</f>
        <v/>
      </c>
      <c r="X1360" s="49"/>
      <c r="Y1360" s="5">
        <f>Hakulomake!$B$29</f>
        <v>0</v>
      </c>
    </row>
    <row r="1361" spans="1:25" x14ac:dyDescent="0.25">
      <c r="A1361" s="6" t="s">
        <v>59</v>
      </c>
      <c r="B1361" s="5">
        <f>Hakulomake!$B$17</f>
        <v>0</v>
      </c>
      <c r="C1361" s="61">
        <v>13</v>
      </c>
      <c r="D1361" s="5" t="s">
        <v>2274</v>
      </c>
      <c r="E1361" s="60" t="s">
        <v>2401</v>
      </c>
      <c r="F1361" s="5" t="s">
        <v>2276</v>
      </c>
      <c r="G1361" s="5" t="s">
        <v>2342</v>
      </c>
      <c r="H1361" s="5" t="s">
        <v>2283</v>
      </c>
      <c r="I1361" s="5" t="s">
        <v>157</v>
      </c>
      <c r="J1361" s="61" t="s">
        <v>2284</v>
      </c>
      <c r="N1361" s="13"/>
      <c r="O1361" s="39">
        <f>MIN(Lääkkeet[[#This Row],[Velvoite 1.1.2025 (pakkauksia)]],Lääkkeet[[#This Row],[Suurimman alitusluvan mukainen velvoite 
1.1.-30.6.2025 (pakkauksia)]],Lääkkeet[[#This Row],[Alin saldo 
1.1.-30.6.2025 (pakkauksia)]])*Lääkkeet[[#This Row],[Kirjanpitoarvo / pakkaus 1.1.2025
(EUR  ALV 0 %)]]</f>
        <v>0</v>
      </c>
      <c r="P1361" s="15"/>
      <c r="Q1361" s="12"/>
      <c r="R1361" s="12"/>
      <c r="S1361" s="12"/>
      <c r="T1361" s="13"/>
      <c r="U1361" s="39">
        <f>MIN(Lääkkeet[[#This Row],[Velvoite 1.7.2025 (pakkauksia)]],Lääkkeet[[#This Row],[Suurimman alitusluvan mukainen velvoite
1.7.-31.12.2025 (pakkauksia)]],Lääkkeet[[#This Row],[Alin saldo 
1.7.-31.12.2025 (pakkauksia)]])*Lääkkeet[[#This Row],[Kirjanpitoarvo / pakkaus 1.7.2025
(EUR  ALV 0 %)]]</f>
        <v>0</v>
      </c>
      <c r="W1361" s="49" t="str" cm="1">
        <f t="array" ref="W1361">IFERROR(_xlfn.IFS(Lääkkeet[[#This Row],[Sitoutunut pääoma 
1.1.-30.6.2025 (EUR)]]&gt;0,"Täytetyt",Lääkkeet[[#This Row],[Sitoutunut pääoma 
1.7.-31.12.2025 (EUR)]]&gt;0,"Täytetyt"),"")</f>
        <v/>
      </c>
      <c r="X1361" s="49"/>
      <c r="Y1361" s="5">
        <f>Hakulomake!$B$29</f>
        <v>0</v>
      </c>
    </row>
    <row r="1362" spans="1:25" x14ac:dyDescent="0.25">
      <c r="A1362" s="6" t="s">
        <v>59</v>
      </c>
      <c r="B1362" s="5">
        <f>Hakulomake!$B$17</f>
        <v>0</v>
      </c>
      <c r="C1362" s="61">
        <v>13</v>
      </c>
      <c r="D1362" s="5" t="s">
        <v>2274</v>
      </c>
      <c r="E1362" s="60" t="s">
        <v>2402</v>
      </c>
      <c r="F1362" s="5" t="s">
        <v>2276</v>
      </c>
      <c r="G1362" s="5" t="s">
        <v>2760</v>
      </c>
      <c r="H1362" s="5" t="s">
        <v>2303</v>
      </c>
      <c r="I1362" s="5" t="s">
        <v>157</v>
      </c>
      <c r="J1362" s="61" t="s">
        <v>2369</v>
      </c>
      <c r="N1362" s="13"/>
      <c r="O1362" s="39">
        <f>MIN(Lääkkeet[[#This Row],[Velvoite 1.1.2025 (pakkauksia)]],Lääkkeet[[#This Row],[Suurimman alitusluvan mukainen velvoite 
1.1.-30.6.2025 (pakkauksia)]],Lääkkeet[[#This Row],[Alin saldo 
1.1.-30.6.2025 (pakkauksia)]])*Lääkkeet[[#This Row],[Kirjanpitoarvo / pakkaus 1.1.2025
(EUR  ALV 0 %)]]</f>
        <v>0</v>
      </c>
      <c r="P1362" s="15"/>
      <c r="Q1362" s="12"/>
      <c r="R1362" s="12"/>
      <c r="S1362" s="12"/>
      <c r="T1362" s="13"/>
      <c r="U1362" s="39">
        <f>MIN(Lääkkeet[[#This Row],[Velvoite 1.7.2025 (pakkauksia)]],Lääkkeet[[#This Row],[Suurimman alitusluvan mukainen velvoite
1.7.-31.12.2025 (pakkauksia)]],Lääkkeet[[#This Row],[Alin saldo 
1.7.-31.12.2025 (pakkauksia)]])*Lääkkeet[[#This Row],[Kirjanpitoarvo / pakkaus 1.7.2025
(EUR  ALV 0 %)]]</f>
        <v>0</v>
      </c>
      <c r="W1362" s="49" t="str" cm="1">
        <f t="array" ref="W1362">IFERROR(_xlfn.IFS(Lääkkeet[[#This Row],[Sitoutunut pääoma 
1.1.-30.6.2025 (EUR)]]&gt;0,"Täytetyt",Lääkkeet[[#This Row],[Sitoutunut pääoma 
1.7.-31.12.2025 (EUR)]]&gt;0,"Täytetyt"),"")</f>
        <v/>
      </c>
      <c r="X1362" s="49"/>
      <c r="Y1362" s="5">
        <f>Hakulomake!$B$29</f>
        <v>0</v>
      </c>
    </row>
    <row r="1363" spans="1:25" x14ac:dyDescent="0.25">
      <c r="A1363" s="6" t="s">
        <v>59</v>
      </c>
      <c r="B1363" s="5">
        <f>Hakulomake!$B$17</f>
        <v>0</v>
      </c>
      <c r="C1363" s="61">
        <v>13</v>
      </c>
      <c r="D1363" s="5" t="s">
        <v>2285</v>
      </c>
      <c r="E1363" s="60" t="s">
        <v>2767</v>
      </c>
      <c r="F1363" s="5" t="s">
        <v>2287</v>
      </c>
      <c r="G1363" s="5" t="s">
        <v>2288</v>
      </c>
      <c r="H1363" s="5" t="s">
        <v>1017</v>
      </c>
      <c r="I1363" s="5" t="s">
        <v>206</v>
      </c>
      <c r="J1363" s="61" t="s">
        <v>947</v>
      </c>
      <c r="N1363" s="13"/>
      <c r="O1363" s="39">
        <f>MIN(Lääkkeet[[#This Row],[Velvoite 1.1.2025 (pakkauksia)]],Lääkkeet[[#This Row],[Suurimman alitusluvan mukainen velvoite 
1.1.-30.6.2025 (pakkauksia)]],Lääkkeet[[#This Row],[Alin saldo 
1.1.-30.6.2025 (pakkauksia)]])*Lääkkeet[[#This Row],[Kirjanpitoarvo / pakkaus 1.1.2025
(EUR  ALV 0 %)]]</f>
        <v>0</v>
      </c>
      <c r="P1363" s="15"/>
      <c r="Q1363" s="12"/>
      <c r="R1363" s="12"/>
      <c r="S1363" s="12"/>
      <c r="T1363" s="13"/>
      <c r="U1363" s="39">
        <f>MIN(Lääkkeet[[#This Row],[Velvoite 1.7.2025 (pakkauksia)]],Lääkkeet[[#This Row],[Suurimman alitusluvan mukainen velvoite
1.7.-31.12.2025 (pakkauksia)]],Lääkkeet[[#This Row],[Alin saldo 
1.7.-31.12.2025 (pakkauksia)]])*Lääkkeet[[#This Row],[Kirjanpitoarvo / pakkaus 1.7.2025
(EUR  ALV 0 %)]]</f>
        <v>0</v>
      </c>
      <c r="W1363" s="49" t="str" cm="1">
        <f t="array" ref="W1363">IFERROR(_xlfn.IFS(Lääkkeet[[#This Row],[Sitoutunut pääoma 
1.1.-30.6.2025 (EUR)]]&gt;0,"Täytetyt",Lääkkeet[[#This Row],[Sitoutunut pääoma 
1.7.-31.12.2025 (EUR)]]&gt;0,"Täytetyt"),"")</f>
        <v/>
      </c>
      <c r="X1363" s="49"/>
      <c r="Y1363" s="5">
        <f>Hakulomake!$B$29</f>
        <v>0</v>
      </c>
    </row>
    <row r="1364" spans="1:25" x14ac:dyDescent="0.25">
      <c r="A1364" s="6" t="s">
        <v>59</v>
      </c>
      <c r="B1364" s="5">
        <f>Hakulomake!$B$17</f>
        <v>0</v>
      </c>
      <c r="C1364" s="61">
        <v>13</v>
      </c>
      <c r="D1364" s="5" t="s">
        <v>2274</v>
      </c>
      <c r="E1364" s="60" t="s">
        <v>2403</v>
      </c>
      <c r="F1364" s="5" t="s">
        <v>2276</v>
      </c>
      <c r="G1364" s="5" t="s">
        <v>2294</v>
      </c>
      <c r="H1364" s="5" t="s">
        <v>2266</v>
      </c>
      <c r="I1364" s="5" t="s">
        <v>157</v>
      </c>
      <c r="J1364" s="61" t="s">
        <v>2267</v>
      </c>
      <c r="N1364" s="13"/>
      <c r="O1364" s="39">
        <f>MIN(Lääkkeet[[#This Row],[Velvoite 1.1.2025 (pakkauksia)]],Lääkkeet[[#This Row],[Suurimman alitusluvan mukainen velvoite 
1.1.-30.6.2025 (pakkauksia)]],Lääkkeet[[#This Row],[Alin saldo 
1.1.-30.6.2025 (pakkauksia)]])*Lääkkeet[[#This Row],[Kirjanpitoarvo / pakkaus 1.1.2025
(EUR  ALV 0 %)]]</f>
        <v>0</v>
      </c>
      <c r="P1364" s="15"/>
      <c r="Q1364" s="12"/>
      <c r="R1364" s="12"/>
      <c r="S1364" s="12"/>
      <c r="T1364" s="13"/>
      <c r="U1364" s="39">
        <f>MIN(Lääkkeet[[#This Row],[Velvoite 1.7.2025 (pakkauksia)]],Lääkkeet[[#This Row],[Suurimman alitusluvan mukainen velvoite
1.7.-31.12.2025 (pakkauksia)]],Lääkkeet[[#This Row],[Alin saldo 
1.7.-31.12.2025 (pakkauksia)]])*Lääkkeet[[#This Row],[Kirjanpitoarvo / pakkaus 1.7.2025
(EUR  ALV 0 %)]]</f>
        <v>0</v>
      </c>
      <c r="W1364" s="49" t="str" cm="1">
        <f t="array" ref="W1364">IFERROR(_xlfn.IFS(Lääkkeet[[#This Row],[Sitoutunut pääoma 
1.1.-30.6.2025 (EUR)]]&gt;0,"Täytetyt",Lääkkeet[[#This Row],[Sitoutunut pääoma 
1.7.-31.12.2025 (EUR)]]&gt;0,"Täytetyt"),"")</f>
        <v/>
      </c>
      <c r="X1364" s="49"/>
      <c r="Y1364" s="5">
        <f>Hakulomake!$B$29</f>
        <v>0</v>
      </c>
    </row>
    <row r="1365" spans="1:25" x14ac:dyDescent="0.25">
      <c r="A1365" s="6" t="s">
        <v>59</v>
      </c>
      <c r="B1365" s="5">
        <f>Hakulomake!$B$17</f>
        <v>0</v>
      </c>
      <c r="C1365" s="61">
        <v>13</v>
      </c>
      <c r="D1365" s="5" t="s">
        <v>2259</v>
      </c>
      <c r="E1365" s="60" t="s">
        <v>2404</v>
      </c>
      <c r="F1365" s="5" t="s">
        <v>2261</v>
      </c>
      <c r="G1365" s="5" t="s">
        <v>2265</v>
      </c>
      <c r="H1365" s="5" t="s">
        <v>2280</v>
      </c>
      <c r="I1365" s="5" t="s">
        <v>157</v>
      </c>
      <c r="J1365" s="61" t="s">
        <v>2405</v>
      </c>
      <c r="N1365" s="13"/>
      <c r="O1365" s="39">
        <f>MIN(Lääkkeet[[#This Row],[Velvoite 1.1.2025 (pakkauksia)]],Lääkkeet[[#This Row],[Suurimman alitusluvan mukainen velvoite 
1.1.-30.6.2025 (pakkauksia)]],Lääkkeet[[#This Row],[Alin saldo 
1.1.-30.6.2025 (pakkauksia)]])*Lääkkeet[[#This Row],[Kirjanpitoarvo / pakkaus 1.1.2025
(EUR  ALV 0 %)]]</f>
        <v>0</v>
      </c>
      <c r="P1365" s="15"/>
      <c r="Q1365" s="12"/>
      <c r="R1365" s="12"/>
      <c r="S1365" s="12"/>
      <c r="T1365" s="13"/>
      <c r="U1365" s="39">
        <f>MIN(Lääkkeet[[#This Row],[Velvoite 1.7.2025 (pakkauksia)]],Lääkkeet[[#This Row],[Suurimman alitusluvan mukainen velvoite
1.7.-31.12.2025 (pakkauksia)]],Lääkkeet[[#This Row],[Alin saldo 
1.7.-31.12.2025 (pakkauksia)]])*Lääkkeet[[#This Row],[Kirjanpitoarvo / pakkaus 1.7.2025
(EUR  ALV 0 %)]]</f>
        <v>0</v>
      </c>
      <c r="W1365" s="49" t="str" cm="1">
        <f t="array" ref="W1365">IFERROR(_xlfn.IFS(Lääkkeet[[#This Row],[Sitoutunut pääoma 
1.1.-30.6.2025 (EUR)]]&gt;0,"Täytetyt",Lääkkeet[[#This Row],[Sitoutunut pääoma 
1.7.-31.12.2025 (EUR)]]&gt;0,"Täytetyt"),"")</f>
        <v/>
      </c>
      <c r="X1365" s="49"/>
      <c r="Y1365" s="5">
        <f>Hakulomake!$B$29</f>
        <v>0</v>
      </c>
    </row>
    <row r="1366" spans="1:25" x14ac:dyDescent="0.25">
      <c r="A1366" s="6" t="s">
        <v>59</v>
      </c>
      <c r="B1366" s="5">
        <f>Hakulomake!$B$17</f>
        <v>0</v>
      </c>
      <c r="C1366" s="61">
        <v>13</v>
      </c>
      <c r="D1366" s="5" t="s">
        <v>2251</v>
      </c>
      <c r="E1366" s="60" t="s">
        <v>2406</v>
      </c>
      <c r="F1366" s="5" t="s">
        <v>2253</v>
      </c>
      <c r="G1366" s="5" t="s">
        <v>2254</v>
      </c>
      <c r="H1366" s="5" t="s">
        <v>2258</v>
      </c>
      <c r="I1366" s="5" t="s">
        <v>206</v>
      </c>
      <c r="J1366" s="61" t="s">
        <v>2407</v>
      </c>
      <c r="N1366" s="13"/>
      <c r="O1366" s="39">
        <f>MIN(Lääkkeet[[#This Row],[Velvoite 1.1.2025 (pakkauksia)]],Lääkkeet[[#This Row],[Suurimman alitusluvan mukainen velvoite 
1.1.-30.6.2025 (pakkauksia)]],Lääkkeet[[#This Row],[Alin saldo 
1.1.-30.6.2025 (pakkauksia)]])*Lääkkeet[[#This Row],[Kirjanpitoarvo / pakkaus 1.1.2025
(EUR  ALV 0 %)]]</f>
        <v>0</v>
      </c>
      <c r="P1366" s="15"/>
      <c r="Q1366" s="12"/>
      <c r="R1366" s="12"/>
      <c r="S1366" s="12"/>
      <c r="T1366" s="13"/>
      <c r="U1366" s="39">
        <f>MIN(Lääkkeet[[#This Row],[Velvoite 1.7.2025 (pakkauksia)]],Lääkkeet[[#This Row],[Suurimman alitusluvan mukainen velvoite
1.7.-31.12.2025 (pakkauksia)]],Lääkkeet[[#This Row],[Alin saldo 
1.7.-31.12.2025 (pakkauksia)]])*Lääkkeet[[#This Row],[Kirjanpitoarvo / pakkaus 1.7.2025
(EUR  ALV 0 %)]]</f>
        <v>0</v>
      </c>
      <c r="W1366" s="49" t="str" cm="1">
        <f t="array" ref="W1366">IFERROR(_xlfn.IFS(Lääkkeet[[#This Row],[Sitoutunut pääoma 
1.1.-30.6.2025 (EUR)]]&gt;0,"Täytetyt",Lääkkeet[[#This Row],[Sitoutunut pääoma 
1.7.-31.12.2025 (EUR)]]&gt;0,"Täytetyt"),"")</f>
        <v/>
      </c>
      <c r="X1366" s="49"/>
      <c r="Y1366" s="5">
        <f>Hakulomake!$B$29</f>
        <v>0</v>
      </c>
    </row>
    <row r="1367" spans="1:25" x14ac:dyDescent="0.25">
      <c r="A1367" s="6" t="s">
        <v>59</v>
      </c>
      <c r="B1367" s="5">
        <f>Hakulomake!$B$17</f>
        <v>0</v>
      </c>
      <c r="C1367" s="61">
        <v>13</v>
      </c>
      <c r="D1367" s="5" t="s">
        <v>2251</v>
      </c>
      <c r="E1367" s="60" t="s">
        <v>2408</v>
      </c>
      <c r="F1367" s="5" t="s">
        <v>2253</v>
      </c>
      <c r="G1367" s="5" t="s">
        <v>2254</v>
      </c>
      <c r="H1367" s="5" t="s">
        <v>2258</v>
      </c>
      <c r="I1367" s="5" t="s">
        <v>206</v>
      </c>
      <c r="J1367" s="61" t="s">
        <v>2409</v>
      </c>
      <c r="N1367" s="13"/>
      <c r="O1367" s="39">
        <f>MIN(Lääkkeet[[#This Row],[Velvoite 1.1.2025 (pakkauksia)]],Lääkkeet[[#This Row],[Suurimman alitusluvan mukainen velvoite 
1.1.-30.6.2025 (pakkauksia)]],Lääkkeet[[#This Row],[Alin saldo 
1.1.-30.6.2025 (pakkauksia)]])*Lääkkeet[[#This Row],[Kirjanpitoarvo / pakkaus 1.1.2025
(EUR  ALV 0 %)]]</f>
        <v>0</v>
      </c>
      <c r="P1367" s="15"/>
      <c r="Q1367" s="12"/>
      <c r="R1367" s="12"/>
      <c r="S1367" s="12"/>
      <c r="T1367" s="13"/>
      <c r="U1367" s="39">
        <f>MIN(Lääkkeet[[#This Row],[Velvoite 1.7.2025 (pakkauksia)]],Lääkkeet[[#This Row],[Suurimman alitusluvan mukainen velvoite
1.7.-31.12.2025 (pakkauksia)]],Lääkkeet[[#This Row],[Alin saldo 
1.7.-31.12.2025 (pakkauksia)]])*Lääkkeet[[#This Row],[Kirjanpitoarvo / pakkaus 1.7.2025
(EUR  ALV 0 %)]]</f>
        <v>0</v>
      </c>
      <c r="W1367" s="49" t="str" cm="1">
        <f t="array" ref="W1367">IFERROR(_xlfn.IFS(Lääkkeet[[#This Row],[Sitoutunut pääoma 
1.1.-30.6.2025 (EUR)]]&gt;0,"Täytetyt",Lääkkeet[[#This Row],[Sitoutunut pääoma 
1.7.-31.12.2025 (EUR)]]&gt;0,"Täytetyt"),"")</f>
        <v/>
      </c>
      <c r="X1367" s="49"/>
      <c r="Y1367" s="5">
        <f>Hakulomake!$B$29</f>
        <v>0</v>
      </c>
    </row>
    <row r="1368" spans="1:25" x14ac:dyDescent="0.25">
      <c r="A1368" s="6" t="s">
        <v>59</v>
      </c>
      <c r="B1368" s="5">
        <f>Hakulomake!$B$17</f>
        <v>0</v>
      </c>
      <c r="C1368" s="61">
        <v>13</v>
      </c>
      <c r="D1368" s="5" t="s">
        <v>2251</v>
      </c>
      <c r="E1368" s="60" t="s">
        <v>2410</v>
      </c>
      <c r="F1368" s="5" t="s">
        <v>2253</v>
      </c>
      <c r="G1368" s="5" t="s">
        <v>2254</v>
      </c>
      <c r="H1368" s="5" t="s">
        <v>2258</v>
      </c>
      <c r="I1368" s="5" t="s">
        <v>206</v>
      </c>
      <c r="J1368" s="61" t="s">
        <v>2411</v>
      </c>
      <c r="N1368" s="13"/>
      <c r="O1368" s="39">
        <f>MIN(Lääkkeet[[#This Row],[Velvoite 1.1.2025 (pakkauksia)]],Lääkkeet[[#This Row],[Suurimman alitusluvan mukainen velvoite 
1.1.-30.6.2025 (pakkauksia)]],Lääkkeet[[#This Row],[Alin saldo 
1.1.-30.6.2025 (pakkauksia)]])*Lääkkeet[[#This Row],[Kirjanpitoarvo / pakkaus 1.1.2025
(EUR  ALV 0 %)]]</f>
        <v>0</v>
      </c>
      <c r="P1368" s="15"/>
      <c r="Q1368" s="12"/>
      <c r="R1368" s="12"/>
      <c r="S1368" s="12"/>
      <c r="T1368" s="13"/>
      <c r="U1368" s="39">
        <f>MIN(Lääkkeet[[#This Row],[Velvoite 1.7.2025 (pakkauksia)]],Lääkkeet[[#This Row],[Suurimman alitusluvan mukainen velvoite
1.7.-31.12.2025 (pakkauksia)]],Lääkkeet[[#This Row],[Alin saldo 
1.7.-31.12.2025 (pakkauksia)]])*Lääkkeet[[#This Row],[Kirjanpitoarvo / pakkaus 1.7.2025
(EUR  ALV 0 %)]]</f>
        <v>0</v>
      </c>
      <c r="W1368" s="49" t="str" cm="1">
        <f t="array" ref="W1368">IFERROR(_xlfn.IFS(Lääkkeet[[#This Row],[Sitoutunut pääoma 
1.1.-30.6.2025 (EUR)]]&gt;0,"Täytetyt",Lääkkeet[[#This Row],[Sitoutunut pääoma 
1.7.-31.12.2025 (EUR)]]&gt;0,"Täytetyt"),"")</f>
        <v/>
      </c>
      <c r="X1368" s="49"/>
      <c r="Y1368" s="5">
        <f>Hakulomake!$B$29</f>
        <v>0</v>
      </c>
    </row>
    <row r="1369" spans="1:25" x14ac:dyDescent="0.25">
      <c r="A1369" s="6" t="s">
        <v>59</v>
      </c>
      <c r="B1369" s="5">
        <f>Hakulomake!$B$17</f>
        <v>0</v>
      </c>
      <c r="C1369" s="61">
        <v>13</v>
      </c>
      <c r="D1369" s="5" t="s">
        <v>2251</v>
      </c>
      <c r="E1369" s="60" t="s">
        <v>2412</v>
      </c>
      <c r="F1369" s="5" t="s">
        <v>2253</v>
      </c>
      <c r="G1369" s="5" t="s">
        <v>2254</v>
      </c>
      <c r="H1369" s="5" t="s">
        <v>2258</v>
      </c>
      <c r="I1369" s="5" t="s">
        <v>206</v>
      </c>
      <c r="J1369" s="61" t="s">
        <v>2413</v>
      </c>
      <c r="N1369" s="13"/>
      <c r="O1369" s="39">
        <f>MIN(Lääkkeet[[#This Row],[Velvoite 1.1.2025 (pakkauksia)]],Lääkkeet[[#This Row],[Suurimman alitusluvan mukainen velvoite 
1.1.-30.6.2025 (pakkauksia)]],Lääkkeet[[#This Row],[Alin saldo 
1.1.-30.6.2025 (pakkauksia)]])*Lääkkeet[[#This Row],[Kirjanpitoarvo / pakkaus 1.1.2025
(EUR  ALV 0 %)]]</f>
        <v>0</v>
      </c>
      <c r="P1369" s="15"/>
      <c r="Q1369" s="12"/>
      <c r="R1369" s="12"/>
      <c r="S1369" s="12"/>
      <c r="T1369" s="13"/>
      <c r="U1369" s="39">
        <f>MIN(Lääkkeet[[#This Row],[Velvoite 1.7.2025 (pakkauksia)]],Lääkkeet[[#This Row],[Suurimman alitusluvan mukainen velvoite
1.7.-31.12.2025 (pakkauksia)]],Lääkkeet[[#This Row],[Alin saldo 
1.7.-31.12.2025 (pakkauksia)]])*Lääkkeet[[#This Row],[Kirjanpitoarvo / pakkaus 1.7.2025
(EUR  ALV 0 %)]]</f>
        <v>0</v>
      </c>
      <c r="W1369" s="49" t="str" cm="1">
        <f t="array" ref="W1369">IFERROR(_xlfn.IFS(Lääkkeet[[#This Row],[Sitoutunut pääoma 
1.1.-30.6.2025 (EUR)]]&gt;0,"Täytetyt",Lääkkeet[[#This Row],[Sitoutunut pääoma 
1.7.-31.12.2025 (EUR)]]&gt;0,"Täytetyt"),"")</f>
        <v/>
      </c>
      <c r="X1369" s="49"/>
      <c r="Y1369" s="5">
        <f>Hakulomake!$B$29</f>
        <v>0</v>
      </c>
    </row>
    <row r="1370" spans="1:25" x14ac:dyDescent="0.25">
      <c r="A1370" s="6" t="s">
        <v>59</v>
      </c>
      <c r="B1370" s="5">
        <f>Hakulomake!$B$17</f>
        <v>0</v>
      </c>
      <c r="C1370" s="61">
        <v>13</v>
      </c>
      <c r="D1370" s="5" t="s">
        <v>2268</v>
      </c>
      <c r="E1370" s="60" t="s">
        <v>2768</v>
      </c>
      <c r="F1370" s="5" t="s">
        <v>2270</v>
      </c>
      <c r="G1370" s="5" t="s">
        <v>2763</v>
      </c>
      <c r="H1370" s="5" t="s">
        <v>111</v>
      </c>
      <c r="I1370" s="5" t="s">
        <v>206</v>
      </c>
      <c r="J1370" s="61" t="s">
        <v>942</v>
      </c>
      <c r="N1370" s="13"/>
      <c r="O1370" s="39">
        <f>MIN(Lääkkeet[[#This Row],[Velvoite 1.1.2025 (pakkauksia)]],Lääkkeet[[#This Row],[Suurimman alitusluvan mukainen velvoite 
1.1.-30.6.2025 (pakkauksia)]],Lääkkeet[[#This Row],[Alin saldo 
1.1.-30.6.2025 (pakkauksia)]])*Lääkkeet[[#This Row],[Kirjanpitoarvo / pakkaus 1.1.2025
(EUR  ALV 0 %)]]</f>
        <v>0</v>
      </c>
      <c r="P1370" s="15"/>
      <c r="Q1370" s="12"/>
      <c r="R1370" s="12"/>
      <c r="S1370" s="12"/>
      <c r="T1370" s="13"/>
      <c r="U1370" s="39">
        <f>MIN(Lääkkeet[[#This Row],[Velvoite 1.7.2025 (pakkauksia)]],Lääkkeet[[#This Row],[Suurimman alitusluvan mukainen velvoite
1.7.-31.12.2025 (pakkauksia)]],Lääkkeet[[#This Row],[Alin saldo 
1.7.-31.12.2025 (pakkauksia)]])*Lääkkeet[[#This Row],[Kirjanpitoarvo / pakkaus 1.7.2025
(EUR  ALV 0 %)]]</f>
        <v>0</v>
      </c>
      <c r="W1370" s="49" t="str" cm="1">
        <f t="array" ref="W1370">IFERROR(_xlfn.IFS(Lääkkeet[[#This Row],[Sitoutunut pääoma 
1.1.-30.6.2025 (EUR)]]&gt;0,"Täytetyt",Lääkkeet[[#This Row],[Sitoutunut pääoma 
1.7.-31.12.2025 (EUR)]]&gt;0,"Täytetyt"),"")</f>
        <v/>
      </c>
      <c r="X1370" s="49"/>
      <c r="Y1370" s="5">
        <f>Hakulomake!$B$29</f>
        <v>0</v>
      </c>
    </row>
    <row r="1371" spans="1:25" x14ac:dyDescent="0.25">
      <c r="A1371" s="6" t="s">
        <v>59</v>
      </c>
      <c r="B1371" s="5">
        <f>Hakulomake!$B$17</f>
        <v>0</v>
      </c>
      <c r="C1371" s="61">
        <v>13</v>
      </c>
      <c r="D1371" s="5" t="s">
        <v>2274</v>
      </c>
      <c r="E1371" s="60" t="s">
        <v>2414</v>
      </c>
      <c r="F1371" s="5" t="s">
        <v>2276</v>
      </c>
      <c r="G1371" s="5" t="s">
        <v>2760</v>
      </c>
      <c r="H1371" s="5" t="s">
        <v>2297</v>
      </c>
      <c r="I1371" s="5" t="s">
        <v>157</v>
      </c>
      <c r="J1371" s="61" t="s">
        <v>2415</v>
      </c>
      <c r="N1371" s="13"/>
      <c r="O1371" s="39">
        <f>MIN(Lääkkeet[[#This Row],[Velvoite 1.1.2025 (pakkauksia)]],Lääkkeet[[#This Row],[Suurimman alitusluvan mukainen velvoite 
1.1.-30.6.2025 (pakkauksia)]],Lääkkeet[[#This Row],[Alin saldo 
1.1.-30.6.2025 (pakkauksia)]])*Lääkkeet[[#This Row],[Kirjanpitoarvo / pakkaus 1.1.2025
(EUR  ALV 0 %)]]</f>
        <v>0</v>
      </c>
      <c r="P1371" s="15"/>
      <c r="Q1371" s="12"/>
      <c r="R1371" s="12"/>
      <c r="S1371" s="12"/>
      <c r="T1371" s="13"/>
      <c r="U1371" s="39">
        <f>MIN(Lääkkeet[[#This Row],[Velvoite 1.7.2025 (pakkauksia)]],Lääkkeet[[#This Row],[Suurimman alitusluvan mukainen velvoite
1.7.-31.12.2025 (pakkauksia)]],Lääkkeet[[#This Row],[Alin saldo 
1.7.-31.12.2025 (pakkauksia)]])*Lääkkeet[[#This Row],[Kirjanpitoarvo / pakkaus 1.7.2025
(EUR  ALV 0 %)]]</f>
        <v>0</v>
      </c>
      <c r="W1371" s="49" t="str" cm="1">
        <f t="array" ref="W1371">IFERROR(_xlfn.IFS(Lääkkeet[[#This Row],[Sitoutunut pääoma 
1.1.-30.6.2025 (EUR)]]&gt;0,"Täytetyt",Lääkkeet[[#This Row],[Sitoutunut pääoma 
1.7.-31.12.2025 (EUR)]]&gt;0,"Täytetyt"),"")</f>
        <v/>
      </c>
      <c r="X1371" s="49"/>
      <c r="Y1371" s="5">
        <f>Hakulomake!$B$29</f>
        <v>0</v>
      </c>
    </row>
    <row r="1372" spans="1:25" x14ac:dyDescent="0.25">
      <c r="A1372" s="6" t="s">
        <v>59</v>
      </c>
      <c r="B1372" s="5">
        <f>Hakulomake!$B$17</f>
        <v>0</v>
      </c>
      <c r="C1372" s="61">
        <v>13</v>
      </c>
      <c r="D1372" s="5" t="s">
        <v>2285</v>
      </c>
      <c r="E1372" s="60" t="s">
        <v>2416</v>
      </c>
      <c r="F1372" s="5" t="s">
        <v>2287</v>
      </c>
      <c r="G1372" s="5" t="s">
        <v>2288</v>
      </c>
      <c r="H1372" s="5" t="s">
        <v>2289</v>
      </c>
      <c r="I1372" s="5" t="s">
        <v>206</v>
      </c>
      <c r="J1372" s="61" t="s">
        <v>992</v>
      </c>
      <c r="N1372" s="13"/>
      <c r="O1372" s="39">
        <f>MIN(Lääkkeet[[#This Row],[Velvoite 1.1.2025 (pakkauksia)]],Lääkkeet[[#This Row],[Suurimman alitusluvan mukainen velvoite 
1.1.-30.6.2025 (pakkauksia)]],Lääkkeet[[#This Row],[Alin saldo 
1.1.-30.6.2025 (pakkauksia)]])*Lääkkeet[[#This Row],[Kirjanpitoarvo / pakkaus 1.1.2025
(EUR  ALV 0 %)]]</f>
        <v>0</v>
      </c>
      <c r="P1372" s="15"/>
      <c r="Q1372" s="12"/>
      <c r="R1372" s="12"/>
      <c r="S1372" s="12"/>
      <c r="T1372" s="13"/>
      <c r="U1372" s="39">
        <f>MIN(Lääkkeet[[#This Row],[Velvoite 1.7.2025 (pakkauksia)]],Lääkkeet[[#This Row],[Suurimman alitusluvan mukainen velvoite
1.7.-31.12.2025 (pakkauksia)]],Lääkkeet[[#This Row],[Alin saldo 
1.7.-31.12.2025 (pakkauksia)]])*Lääkkeet[[#This Row],[Kirjanpitoarvo / pakkaus 1.7.2025
(EUR  ALV 0 %)]]</f>
        <v>0</v>
      </c>
      <c r="W1372" s="49" t="str" cm="1">
        <f t="array" ref="W1372">IFERROR(_xlfn.IFS(Lääkkeet[[#This Row],[Sitoutunut pääoma 
1.1.-30.6.2025 (EUR)]]&gt;0,"Täytetyt",Lääkkeet[[#This Row],[Sitoutunut pääoma 
1.7.-31.12.2025 (EUR)]]&gt;0,"Täytetyt"),"")</f>
        <v/>
      </c>
      <c r="X1372" s="49"/>
      <c r="Y1372" s="5">
        <f>Hakulomake!$B$29</f>
        <v>0</v>
      </c>
    </row>
    <row r="1373" spans="1:25" x14ac:dyDescent="0.25">
      <c r="A1373" s="6" t="s">
        <v>59</v>
      </c>
      <c r="B1373" s="5">
        <f>Hakulomake!$B$17</f>
        <v>0</v>
      </c>
      <c r="C1373" s="61">
        <v>13</v>
      </c>
      <c r="D1373" s="5" t="s">
        <v>2268</v>
      </c>
      <c r="E1373" s="60" t="s">
        <v>2769</v>
      </c>
      <c r="F1373" s="5" t="s">
        <v>2270</v>
      </c>
      <c r="G1373" s="5" t="s">
        <v>2763</v>
      </c>
      <c r="H1373" s="5" t="s">
        <v>111</v>
      </c>
      <c r="I1373" s="5" t="s">
        <v>206</v>
      </c>
      <c r="J1373" s="61" t="s">
        <v>2273</v>
      </c>
      <c r="N1373" s="13"/>
      <c r="O1373" s="39">
        <f>MIN(Lääkkeet[[#This Row],[Velvoite 1.1.2025 (pakkauksia)]],Lääkkeet[[#This Row],[Suurimman alitusluvan mukainen velvoite 
1.1.-30.6.2025 (pakkauksia)]],Lääkkeet[[#This Row],[Alin saldo 
1.1.-30.6.2025 (pakkauksia)]])*Lääkkeet[[#This Row],[Kirjanpitoarvo / pakkaus 1.1.2025
(EUR  ALV 0 %)]]</f>
        <v>0</v>
      </c>
      <c r="P1373" s="15"/>
      <c r="Q1373" s="12"/>
      <c r="R1373" s="12"/>
      <c r="S1373" s="12"/>
      <c r="T1373" s="13"/>
      <c r="U1373" s="39">
        <f>MIN(Lääkkeet[[#This Row],[Velvoite 1.7.2025 (pakkauksia)]],Lääkkeet[[#This Row],[Suurimman alitusluvan mukainen velvoite
1.7.-31.12.2025 (pakkauksia)]],Lääkkeet[[#This Row],[Alin saldo 
1.7.-31.12.2025 (pakkauksia)]])*Lääkkeet[[#This Row],[Kirjanpitoarvo / pakkaus 1.7.2025
(EUR  ALV 0 %)]]</f>
        <v>0</v>
      </c>
      <c r="W1373" s="49" t="str" cm="1">
        <f t="array" ref="W1373">IFERROR(_xlfn.IFS(Lääkkeet[[#This Row],[Sitoutunut pääoma 
1.1.-30.6.2025 (EUR)]]&gt;0,"Täytetyt",Lääkkeet[[#This Row],[Sitoutunut pääoma 
1.7.-31.12.2025 (EUR)]]&gt;0,"Täytetyt"),"")</f>
        <v/>
      </c>
      <c r="X1373" s="49"/>
      <c r="Y1373" s="5">
        <f>Hakulomake!$B$29</f>
        <v>0</v>
      </c>
    </row>
    <row r="1374" spans="1:25" x14ac:dyDescent="0.25">
      <c r="A1374" s="6" t="s">
        <v>59</v>
      </c>
      <c r="B1374" s="5">
        <f>Hakulomake!$B$17</f>
        <v>0</v>
      </c>
      <c r="C1374" s="61">
        <v>13</v>
      </c>
      <c r="D1374" s="5" t="s">
        <v>2274</v>
      </c>
      <c r="E1374" s="60" t="s">
        <v>2417</v>
      </c>
      <c r="F1374" s="5" t="s">
        <v>2276</v>
      </c>
      <c r="G1374" s="5" t="s">
        <v>2342</v>
      </c>
      <c r="H1374" s="5" t="s">
        <v>2303</v>
      </c>
      <c r="I1374" s="5" t="s">
        <v>157</v>
      </c>
      <c r="J1374" s="61" t="s">
        <v>2369</v>
      </c>
      <c r="N1374" s="13"/>
      <c r="O1374" s="39">
        <f>MIN(Lääkkeet[[#This Row],[Velvoite 1.1.2025 (pakkauksia)]],Lääkkeet[[#This Row],[Suurimman alitusluvan mukainen velvoite 
1.1.-30.6.2025 (pakkauksia)]],Lääkkeet[[#This Row],[Alin saldo 
1.1.-30.6.2025 (pakkauksia)]])*Lääkkeet[[#This Row],[Kirjanpitoarvo / pakkaus 1.1.2025
(EUR  ALV 0 %)]]</f>
        <v>0</v>
      </c>
      <c r="P1374" s="15"/>
      <c r="Q1374" s="12"/>
      <c r="R1374" s="12"/>
      <c r="S1374" s="12"/>
      <c r="T1374" s="13"/>
      <c r="U1374" s="39">
        <f>MIN(Lääkkeet[[#This Row],[Velvoite 1.7.2025 (pakkauksia)]],Lääkkeet[[#This Row],[Suurimman alitusluvan mukainen velvoite
1.7.-31.12.2025 (pakkauksia)]],Lääkkeet[[#This Row],[Alin saldo 
1.7.-31.12.2025 (pakkauksia)]])*Lääkkeet[[#This Row],[Kirjanpitoarvo / pakkaus 1.7.2025
(EUR  ALV 0 %)]]</f>
        <v>0</v>
      </c>
      <c r="W1374" s="49" t="str" cm="1">
        <f t="array" ref="W1374">IFERROR(_xlfn.IFS(Lääkkeet[[#This Row],[Sitoutunut pääoma 
1.1.-30.6.2025 (EUR)]]&gt;0,"Täytetyt",Lääkkeet[[#This Row],[Sitoutunut pääoma 
1.7.-31.12.2025 (EUR)]]&gt;0,"Täytetyt"),"")</f>
        <v/>
      </c>
      <c r="X1374" s="49"/>
      <c r="Y1374" s="5">
        <f>Hakulomake!$B$29</f>
        <v>0</v>
      </c>
    </row>
    <row r="1375" spans="1:25" x14ac:dyDescent="0.25">
      <c r="A1375" s="6" t="s">
        <v>59</v>
      </c>
      <c r="B1375" s="5">
        <f>Hakulomake!$B$17</f>
        <v>0</v>
      </c>
      <c r="C1375" s="61">
        <v>13</v>
      </c>
      <c r="D1375" s="5" t="s">
        <v>2268</v>
      </c>
      <c r="E1375" s="60" t="s">
        <v>2770</v>
      </c>
      <c r="F1375" s="5" t="s">
        <v>2270</v>
      </c>
      <c r="G1375" s="5" t="s">
        <v>2763</v>
      </c>
      <c r="H1375" s="5" t="s">
        <v>111</v>
      </c>
      <c r="I1375" s="5" t="s">
        <v>206</v>
      </c>
      <c r="J1375" s="61" t="s">
        <v>2350</v>
      </c>
      <c r="N1375" s="13"/>
      <c r="O1375" s="39">
        <f>MIN(Lääkkeet[[#This Row],[Velvoite 1.1.2025 (pakkauksia)]],Lääkkeet[[#This Row],[Suurimman alitusluvan mukainen velvoite 
1.1.-30.6.2025 (pakkauksia)]],Lääkkeet[[#This Row],[Alin saldo 
1.1.-30.6.2025 (pakkauksia)]])*Lääkkeet[[#This Row],[Kirjanpitoarvo / pakkaus 1.1.2025
(EUR  ALV 0 %)]]</f>
        <v>0</v>
      </c>
      <c r="P1375" s="15"/>
      <c r="Q1375" s="12"/>
      <c r="R1375" s="12"/>
      <c r="S1375" s="12"/>
      <c r="T1375" s="13"/>
      <c r="U1375" s="39">
        <f>MIN(Lääkkeet[[#This Row],[Velvoite 1.7.2025 (pakkauksia)]],Lääkkeet[[#This Row],[Suurimman alitusluvan mukainen velvoite
1.7.-31.12.2025 (pakkauksia)]],Lääkkeet[[#This Row],[Alin saldo 
1.7.-31.12.2025 (pakkauksia)]])*Lääkkeet[[#This Row],[Kirjanpitoarvo / pakkaus 1.7.2025
(EUR  ALV 0 %)]]</f>
        <v>0</v>
      </c>
      <c r="W1375" s="49" t="str" cm="1">
        <f t="array" ref="W1375">IFERROR(_xlfn.IFS(Lääkkeet[[#This Row],[Sitoutunut pääoma 
1.1.-30.6.2025 (EUR)]]&gt;0,"Täytetyt",Lääkkeet[[#This Row],[Sitoutunut pääoma 
1.7.-31.12.2025 (EUR)]]&gt;0,"Täytetyt"),"")</f>
        <v/>
      </c>
      <c r="X1375" s="49"/>
      <c r="Y1375" s="5">
        <f>Hakulomake!$B$29</f>
        <v>0</v>
      </c>
    </row>
    <row r="1376" spans="1:25" x14ac:dyDescent="0.25">
      <c r="A1376" s="6" t="s">
        <v>59</v>
      </c>
      <c r="B1376" s="5">
        <f>Hakulomake!$B$17</f>
        <v>0</v>
      </c>
      <c r="C1376" s="61">
        <v>13</v>
      </c>
      <c r="D1376" s="5" t="s">
        <v>2274</v>
      </c>
      <c r="E1376" s="60" t="s">
        <v>2418</v>
      </c>
      <c r="F1376" s="5" t="s">
        <v>2276</v>
      </c>
      <c r="G1376" s="5" t="s">
        <v>2296</v>
      </c>
      <c r="H1376" s="5" t="s">
        <v>2283</v>
      </c>
      <c r="I1376" s="5" t="s">
        <v>157</v>
      </c>
      <c r="J1376" s="61" t="s">
        <v>2419</v>
      </c>
      <c r="N1376" s="13"/>
      <c r="O1376" s="39">
        <f>MIN(Lääkkeet[[#This Row],[Velvoite 1.1.2025 (pakkauksia)]],Lääkkeet[[#This Row],[Suurimman alitusluvan mukainen velvoite 
1.1.-30.6.2025 (pakkauksia)]],Lääkkeet[[#This Row],[Alin saldo 
1.1.-30.6.2025 (pakkauksia)]])*Lääkkeet[[#This Row],[Kirjanpitoarvo / pakkaus 1.1.2025
(EUR  ALV 0 %)]]</f>
        <v>0</v>
      </c>
      <c r="P1376" s="15"/>
      <c r="Q1376" s="12"/>
      <c r="R1376" s="12"/>
      <c r="S1376" s="12"/>
      <c r="T1376" s="13"/>
      <c r="U1376" s="39">
        <f>MIN(Lääkkeet[[#This Row],[Velvoite 1.7.2025 (pakkauksia)]],Lääkkeet[[#This Row],[Suurimman alitusluvan mukainen velvoite
1.7.-31.12.2025 (pakkauksia)]],Lääkkeet[[#This Row],[Alin saldo 
1.7.-31.12.2025 (pakkauksia)]])*Lääkkeet[[#This Row],[Kirjanpitoarvo / pakkaus 1.7.2025
(EUR  ALV 0 %)]]</f>
        <v>0</v>
      </c>
      <c r="W1376" s="49" t="str" cm="1">
        <f t="array" ref="W1376">IFERROR(_xlfn.IFS(Lääkkeet[[#This Row],[Sitoutunut pääoma 
1.1.-30.6.2025 (EUR)]]&gt;0,"Täytetyt",Lääkkeet[[#This Row],[Sitoutunut pääoma 
1.7.-31.12.2025 (EUR)]]&gt;0,"Täytetyt"),"")</f>
        <v/>
      </c>
      <c r="X1376" s="49"/>
      <c r="Y1376" s="5">
        <f>Hakulomake!$B$29</f>
        <v>0</v>
      </c>
    </row>
    <row r="1377" spans="1:25" x14ac:dyDescent="0.25">
      <c r="A1377" s="6" t="s">
        <v>59</v>
      </c>
      <c r="B1377" s="5">
        <f>Hakulomake!$B$17</f>
        <v>0</v>
      </c>
      <c r="C1377" s="61">
        <v>13</v>
      </c>
      <c r="D1377" s="5" t="s">
        <v>2274</v>
      </c>
      <c r="E1377" s="60" t="s">
        <v>2420</v>
      </c>
      <c r="F1377" s="5" t="s">
        <v>2276</v>
      </c>
      <c r="G1377" s="5" t="s">
        <v>2344</v>
      </c>
      <c r="H1377" s="5" t="s">
        <v>2277</v>
      </c>
      <c r="I1377" s="5" t="s">
        <v>157</v>
      </c>
      <c r="J1377" s="61" t="s">
        <v>2354</v>
      </c>
      <c r="N1377" s="13"/>
      <c r="O1377" s="39">
        <f>MIN(Lääkkeet[[#This Row],[Velvoite 1.1.2025 (pakkauksia)]],Lääkkeet[[#This Row],[Suurimman alitusluvan mukainen velvoite 
1.1.-30.6.2025 (pakkauksia)]],Lääkkeet[[#This Row],[Alin saldo 
1.1.-30.6.2025 (pakkauksia)]])*Lääkkeet[[#This Row],[Kirjanpitoarvo / pakkaus 1.1.2025
(EUR  ALV 0 %)]]</f>
        <v>0</v>
      </c>
      <c r="P1377" s="15"/>
      <c r="Q1377" s="12"/>
      <c r="R1377" s="12"/>
      <c r="S1377" s="12"/>
      <c r="T1377" s="13"/>
      <c r="U1377" s="39">
        <f>MIN(Lääkkeet[[#This Row],[Velvoite 1.7.2025 (pakkauksia)]],Lääkkeet[[#This Row],[Suurimman alitusluvan mukainen velvoite
1.7.-31.12.2025 (pakkauksia)]],Lääkkeet[[#This Row],[Alin saldo 
1.7.-31.12.2025 (pakkauksia)]])*Lääkkeet[[#This Row],[Kirjanpitoarvo / pakkaus 1.7.2025
(EUR  ALV 0 %)]]</f>
        <v>0</v>
      </c>
      <c r="W1377" s="49" t="str" cm="1">
        <f t="array" ref="W1377">IFERROR(_xlfn.IFS(Lääkkeet[[#This Row],[Sitoutunut pääoma 
1.1.-30.6.2025 (EUR)]]&gt;0,"Täytetyt",Lääkkeet[[#This Row],[Sitoutunut pääoma 
1.7.-31.12.2025 (EUR)]]&gt;0,"Täytetyt"),"")</f>
        <v/>
      </c>
      <c r="X1377" s="49"/>
      <c r="Y1377" s="5">
        <f>Hakulomake!$B$29</f>
        <v>0</v>
      </c>
    </row>
    <row r="1378" spans="1:25" x14ac:dyDescent="0.25">
      <c r="A1378" s="6" t="s">
        <v>59</v>
      </c>
      <c r="B1378" s="5">
        <f>Hakulomake!$B$17</f>
        <v>0</v>
      </c>
      <c r="C1378" s="61">
        <v>13</v>
      </c>
      <c r="D1378" s="5" t="s">
        <v>2274</v>
      </c>
      <c r="E1378" s="60" t="s">
        <v>2421</v>
      </c>
      <c r="F1378" s="5" t="s">
        <v>2276</v>
      </c>
      <c r="G1378" s="5" t="s">
        <v>2320</v>
      </c>
      <c r="H1378" s="5" t="s">
        <v>2277</v>
      </c>
      <c r="I1378" s="5" t="s">
        <v>157</v>
      </c>
      <c r="J1378" s="61" t="s">
        <v>2354</v>
      </c>
      <c r="N1378" s="13"/>
      <c r="O1378" s="39">
        <f>MIN(Lääkkeet[[#This Row],[Velvoite 1.1.2025 (pakkauksia)]],Lääkkeet[[#This Row],[Suurimman alitusluvan mukainen velvoite 
1.1.-30.6.2025 (pakkauksia)]],Lääkkeet[[#This Row],[Alin saldo 
1.1.-30.6.2025 (pakkauksia)]])*Lääkkeet[[#This Row],[Kirjanpitoarvo / pakkaus 1.1.2025
(EUR  ALV 0 %)]]</f>
        <v>0</v>
      </c>
      <c r="P1378" s="15"/>
      <c r="Q1378" s="12"/>
      <c r="R1378" s="12"/>
      <c r="S1378" s="12"/>
      <c r="T1378" s="13"/>
      <c r="U1378" s="39">
        <f>MIN(Lääkkeet[[#This Row],[Velvoite 1.7.2025 (pakkauksia)]],Lääkkeet[[#This Row],[Suurimman alitusluvan mukainen velvoite
1.7.-31.12.2025 (pakkauksia)]],Lääkkeet[[#This Row],[Alin saldo 
1.7.-31.12.2025 (pakkauksia)]])*Lääkkeet[[#This Row],[Kirjanpitoarvo / pakkaus 1.7.2025
(EUR  ALV 0 %)]]</f>
        <v>0</v>
      </c>
      <c r="W1378" s="49" t="str" cm="1">
        <f t="array" ref="W1378">IFERROR(_xlfn.IFS(Lääkkeet[[#This Row],[Sitoutunut pääoma 
1.1.-30.6.2025 (EUR)]]&gt;0,"Täytetyt",Lääkkeet[[#This Row],[Sitoutunut pääoma 
1.7.-31.12.2025 (EUR)]]&gt;0,"Täytetyt"),"")</f>
        <v/>
      </c>
      <c r="X1378" s="49"/>
      <c r="Y1378" s="5">
        <f>Hakulomake!$B$29</f>
        <v>0</v>
      </c>
    </row>
    <row r="1379" spans="1:25" x14ac:dyDescent="0.25">
      <c r="A1379" s="6" t="s">
        <v>59</v>
      </c>
      <c r="B1379" s="5">
        <f>Hakulomake!$B$17</f>
        <v>0</v>
      </c>
      <c r="C1379" s="61">
        <v>13</v>
      </c>
      <c r="D1379" s="5" t="s">
        <v>2259</v>
      </c>
      <c r="E1379" s="60" t="s">
        <v>2422</v>
      </c>
      <c r="F1379" s="5" t="s">
        <v>2261</v>
      </c>
      <c r="G1379" s="5" t="s">
        <v>2265</v>
      </c>
      <c r="H1379" s="5" t="s">
        <v>2277</v>
      </c>
      <c r="I1379" s="5" t="s">
        <v>157</v>
      </c>
      <c r="J1379" s="61" t="s">
        <v>2301</v>
      </c>
      <c r="N1379" s="13"/>
      <c r="O1379" s="39">
        <f>MIN(Lääkkeet[[#This Row],[Velvoite 1.1.2025 (pakkauksia)]],Lääkkeet[[#This Row],[Suurimman alitusluvan mukainen velvoite 
1.1.-30.6.2025 (pakkauksia)]],Lääkkeet[[#This Row],[Alin saldo 
1.1.-30.6.2025 (pakkauksia)]])*Lääkkeet[[#This Row],[Kirjanpitoarvo / pakkaus 1.1.2025
(EUR  ALV 0 %)]]</f>
        <v>0</v>
      </c>
      <c r="P1379" s="15"/>
      <c r="Q1379" s="12"/>
      <c r="R1379" s="12"/>
      <c r="S1379" s="12"/>
      <c r="T1379" s="13"/>
      <c r="U1379" s="39">
        <f>MIN(Lääkkeet[[#This Row],[Velvoite 1.7.2025 (pakkauksia)]],Lääkkeet[[#This Row],[Suurimman alitusluvan mukainen velvoite
1.7.-31.12.2025 (pakkauksia)]],Lääkkeet[[#This Row],[Alin saldo 
1.7.-31.12.2025 (pakkauksia)]])*Lääkkeet[[#This Row],[Kirjanpitoarvo / pakkaus 1.7.2025
(EUR  ALV 0 %)]]</f>
        <v>0</v>
      </c>
      <c r="W1379" s="49" t="str" cm="1">
        <f t="array" ref="W1379">IFERROR(_xlfn.IFS(Lääkkeet[[#This Row],[Sitoutunut pääoma 
1.1.-30.6.2025 (EUR)]]&gt;0,"Täytetyt",Lääkkeet[[#This Row],[Sitoutunut pääoma 
1.7.-31.12.2025 (EUR)]]&gt;0,"Täytetyt"),"")</f>
        <v/>
      </c>
      <c r="X1379" s="49"/>
      <c r="Y1379" s="5">
        <f>Hakulomake!$B$29</f>
        <v>0</v>
      </c>
    </row>
    <row r="1380" spans="1:25" x14ac:dyDescent="0.25">
      <c r="A1380" s="6" t="s">
        <v>59</v>
      </c>
      <c r="B1380" s="5">
        <f>Hakulomake!$B$17</f>
        <v>0</v>
      </c>
      <c r="C1380" s="61">
        <v>13</v>
      </c>
      <c r="D1380" s="5" t="s">
        <v>2423</v>
      </c>
      <c r="E1380" s="60" t="s">
        <v>2424</v>
      </c>
      <c r="F1380" s="5" t="s">
        <v>2425</v>
      </c>
      <c r="G1380" s="5" t="s">
        <v>2426</v>
      </c>
      <c r="H1380" s="5" t="s">
        <v>2427</v>
      </c>
      <c r="I1380" s="5" t="s">
        <v>133</v>
      </c>
      <c r="J1380" s="61">
        <v>100</v>
      </c>
      <c r="N1380" s="13"/>
      <c r="O1380" s="39">
        <f>MIN(Lääkkeet[[#This Row],[Velvoite 1.1.2025 (pakkauksia)]],Lääkkeet[[#This Row],[Suurimman alitusluvan mukainen velvoite 
1.1.-30.6.2025 (pakkauksia)]],Lääkkeet[[#This Row],[Alin saldo 
1.1.-30.6.2025 (pakkauksia)]])*Lääkkeet[[#This Row],[Kirjanpitoarvo / pakkaus 1.1.2025
(EUR  ALV 0 %)]]</f>
        <v>0</v>
      </c>
      <c r="P1380" s="15"/>
      <c r="Q1380" s="12"/>
      <c r="R1380" s="12"/>
      <c r="S1380" s="12"/>
      <c r="T1380" s="13"/>
      <c r="U1380" s="39">
        <f>MIN(Lääkkeet[[#This Row],[Velvoite 1.7.2025 (pakkauksia)]],Lääkkeet[[#This Row],[Suurimman alitusluvan mukainen velvoite
1.7.-31.12.2025 (pakkauksia)]],Lääkkeet[[#This Row],[Alin saldo 
1.7.-31.12.2025 (pakkauksia)]])*Lääkkeet[[#This Row],[Kirjanpitoarvo / pakkaus 1.7.2025
(EUR  ALV 0 %)]]</f>
        <v>0</v>
      </c>
      <c r="W1380" s="49" t="str" cm="1">
        <f t="array" ref="W1380">IFERROR(_xlfn.IFS(Lääkkeet[[#This Row],[Sitoutunut pääoma 
1.1.-30.6.2025 (EUR)]]&gt;0,"Täytetyt",Lääkkeet[[#This Row],[Sitoutunut pääoma 
1.7.-31.12.2025 (EUR)]]&gt;0,"Täytetyt"),"")</f>
        <v/>
      </c>
      <c r="X1380" s="49"/>
      <c r="Y1380" s="5">
        <f>Hakulomake!$B$29</f>
        <v>0</v>
      </c>
    </row>
    <row r="1381" spans="1:25" x14ac:dyDescent="0.25">
      <c r="A1381" s="6" t="s">
        <v>59</v>
      </c>
      <c r="B1381" s="5">
        <f>Hakulomake!$B$17</f>
        <v>0</v>
      </c>
      <c r="C1381" s="61">
        <v>13</v>
      </c>
      <c r="D1381" s="5" t="s">
        <v>2423</v>
      </c>
      <c r="E1381" s="60" t="s">
        <v>2428</v>
      </c>
      <c r="F1381" s="5" t="s">
        <v>2425</v>
      </c>
      <c r="G1381" s="5" t="s">
        <v>2429</v>
      </c>
      <c r="H1381" s="5" t="s">
        <v>796</v>
      </c>
      <c r="I1381" s="5" t="s">
        <v>133</v>
      </c>
      <c r="J1381" s="61">
        <v>100</v>
      </c>
      <c r="N1381" s="13"/>
      <c r="O1381" s="39">
        <f>MIN(Lääkkeet[[#This Row],[Velvoite 1.1.2025 (pakkauksia)]],Lääkkeet[[#This Row],[Suurimman alitusluvan mukainen velvoite 
1.1.-30.6.2025 (pakkauksia)]],Lääkkeet[[#This Row],[Alin saldo 
1.1.-30.6.2025 (pakkauksia)]])*Lääkkeet[[#This Row],[Kirjanpitoarvo / pakkaus 1.1.2025
(EUR  ALV 0 %)]]</f>
        <v>0</v>
      </c>
      <c r="P1381" s="15"/>
      <c r="Q1381" s="12"/>
      <c r="R1381" s="12"/>
      <c r="S1381" s="12"/>
      <c r="T1381" s="13"/>
      <c r="U1381" s="39">
        <f>MIN(Lääkkeet[[#This Row],[Velvoite 1.7.2025 (pakkauksia)]],Lääkkeet[[#This Row],[Suurimman alitusluvan mukainen velvoite
1.7.-31.12.2025 (pakkauksia)]],Lääkkeet[[#This Row],[Alin saldo 
1.7.-31.12.2025 (pakkauksia)]])*Lääkkeet[[#This Row],[Kirjanpitoarvo / pakkaus 1.7.2025
(EUR  ALV 0 %)]]</f>
        <v>0</v>
      </c>
      <c r="W1381" s="49" t="str" cm="1">
        <f t="array" ref="W1381">IFERROR(_xlfn.IFS(Lääkkeet[[#This Row],[Sitoutunut pääoma 
1.1.-30.6.2025 (EUR)]]&gt;0,"Täytetyt",Lääkkeet[[#This Row],[Sitoutunut pääoma 
1.7.-31.12.2025 (EUR)]]&gt;0,"Täytetyt"),"")</f>
        <v/>
      </c>
      <c r="X1381" s="49"/>
      <c r="Y1381" s="5">
        <f>Hakulomake!$B$29</f>
        <v>0</v>
      </c>
    </row>
    <row r="1382" spans="1:25" x14ac:dyDescent="0.25">
      <c r="A1382" s="6" t="s">
        <v>59</v>
      </c>
      <c r="B1382" s="5">
        <f>Hakulomake!$B$17</f>
        <v>0</v>
      </c>
      <c r="C1382" s="61">
        <v>13</v>
      </c>
      <c r="D1382" s="5" t="s">
        <v>2268</v>
      </c>
      <c r="E1382" s="60" t="s">
        <v>2771</v>
      </c>
      <c r="F1382" s="5" t="s">
        <v>2270</v>
      </c>
      <c r="G1382" s="5" t="s">
        <v>2772</v>
      </c>
      <c r="H1382" s="5" t="s">
        <v>111</v>
      </c>
      <c r="I1382" s="5" t="s">
        <v>206</v>
      </c>
      <c r="J1382" s="61" t="s">
        <v>2430</v>
      </c>
      <c r="N1382" s="13"/>
      <c r="O1382" s="39">
        <f>MIN(Lääkkeet[[#This Row],[Velvoite 1.1.2025 (pakkauksia)]],Lääkkeet[[#This Row],[Suurimman alitusluvan mukainen velvoite 
1.1.-30.6.2025 (pakkauksia)]],Lääkkeet[[#This Row],[Alin saldo 
1.1.-30.6.2025 (pakkauksia)]])*Lääkkeet[[#This Row],[Kirjanpitoarvo / pakkaus 1.1.2025
(EUR  ALV 0 %)]]</f>
        <v>0</v>
      </c>
      <c r="P1382" s="15"/>
      <c r="Q1382" s="12"/>
      <c r="R1382" s="12"/>
      <c r="S1382" s="12"/>
      <c r="T1382" s="13"/>
      <c r="U1382" s="39">
        <f>MIN(Lääkkeet[[#This Row],[Velvoite 1.7.2025 (pakkauksia)]],Lääkkeet[[#This Row],[Suurimman alitusluvan mukainen velvoite
1.7.-31.12.2025 (pakkauksia)]],Lääkkeet[[#This Row],[Alin saldo 
1.7.-31.12.2025 (pakkauksia)]])*Lääkkeet[[#This Row],[Kirjanpitoarvo / pakkaus 1.7.2025
(EUR  ALV 0 %)]]</f>
        <v>0</v>
      </c>
      <c r="W1382" s="49" t="str" cm="1">
        <f t="array" ref="W1382">IFERROR(_xlfn.IFS(Lääkkeet[[#This Row],[Sitoutunut pääoma 
1.1.-30.6.2025 (EUR)]]&gt;0,"Täytetyt",Lääkkeet[[#This Row],[Sitoutunut pääoma 
1.7.-31.12.2025 (EUR)]]&gt;0,"Täytetyt"),"")</f>
        <v/>
      </c>
      <c r="X1382" s="49"/>
      <c r="Y1382" s="5">
        <f>Hakulomake!$B$29</f>
        <v>0</v>
      </c>
    </row>
    <row r="1383" spans="1:25" x14ac:dyDescent="0.25">
      <c r="A1383" s="6" t="s">
        <v>59</v>
      </c>
      <c r="B1383" s="5">
        <f>Hakulomake!$B$17</f>
        <v>0</v>
      </c>
      <c r="C1383" s="61">
        <v>13</v>
      </c>
      <c r="D1383" s="5" t="s">
        <v>2274</v>
      </c>
      <c r="E1383" s="60" t="s">
        <v>2431</v>
      </c>
      <c r="F1383" s="5" t="s">
        <v>2276</v>
      </c>
      <c r="G1383" s="5" t="s">
        <v>2335</v>
      </c>
      <c r="H1383" s="5" t="s">
        <v>2303</v>
      </c>
      <c r="I1383" s="5" t="s">
        <v>157</v>
      </c>
      <c r="J1383" s="61" t="s">
        <v>2303</v>
      </c>
      <c r="N1383" s="13"/>
      <c r="O1383" s="39">
        <f>MIN(Lääkkeet[[#This Row],[Velvoite 1.1.2025 (pakkauksia)]],Lääkkeet[[#This Row],[Suurimman alitusluvan mukainen velvoite 
1.1.-30.6.2025 (pakkauksia)]],Lääkkeet[[#This Row],[Alin saldo 
1.1.-30.6.2025 (pakkauksia)]])*Lääkkeet[[#This Row],[Kirjanpitoarvo / pakkaus 1.1.2025
(EUR  ALV 0 %)]]</f>
        <v>0</v>
      </c>
      <c r="P1383" s="15"/>
      <c r="Q1383" s="12"/>
      <c r="R1383" s="12"/>
      <c r="S1383" s="12"/>
      <c r="T1383" s="13"/>
      <c r="U1383" s="39">
        <f>MIN(Lääkkeet[[#This Row],[Velvoite 1.7.2025 (pakkauksia)]],Lääkkeet[[#This Row],[Suurimman alitusluvan mukainen velvoite
1.7.-31.12.2025 (pakkauksia)]],Lääkkeet[[#This Row],[Alin saldo 
1.7.-31.12.2025 (pakkauksia)]])*Lääkkeet[[#This Row],[Kirjanpitoarvo / pakkaus 1.7.2025
(EUR  ALV 0 %)]]</f>
        <v>0</v>
      </c>
      <c r="W1383" s="49" t="str" cm="1">
        <f t="array" ref="W1383">IFERROR(_xlfn.IFS(Lääkkeet[[#This Row],[Sitoutunut pääoma 
1.1.-30.6.2025 (EUR)]]&gt;0,"Täytetyt",Lääkkeet[[#This Row],[Sitoutunut pääoma 
1.7.-31.12.2025 (EUR)]]&gt;0,"Täytetyt"),"")</f>
        <v/>
      </c>
      <c r="X1383" s="49"/>
      <c r="Y1383" s="5">
        <f>Hakulomake!$B$29</f>
        <v>0</v>
      </c>
    </row>
    <row r="1384" spans="1:25" x14ac:dyDescent="0.25">
      <c r="A1384" s="6" t="s">
        <v>59</v>
      </c>
      <c r="B1384" s="5">
        <f>Hakulomake!$B$17</f>
        <v>0</v>
      </c>
      <c r="C1384" s="61">
        <v>13</v>
      </c>
      <c r="D1384" s="5" t="s">
        <v>2274</v>
      </c>
      <c r="E1384" s="60" t="s">
        <v>2432</v>
      </c>
      <c r="F1384" s="5" t="s">
        <v>2276</v>
      </c>
      <c r="G1384" s="5" t="s">
        <v>2378</v>
      </c>
      <c r="H1384" s="5" t="s">
        <v>2303</v>
      </c>
      <c r="I1384" s="5" t="s">
        <v>157</v>
      </c>
      <c r="J1384" s="61" t="s">
        <v>2314</v>
      </c>
      <c r="N1384" s="13"/>
      <c r="O1384" s="39">
        <f>MIN(Lääkkeet[[#This Row],[Velvoite 1.1.2025 (pakkauksia)]],Lääkkeet[[#This Row],[Suurimman alitusluvan mukainen velvoite 
1.1.-30.6.2025 (pakkauksia)]],Lääkkeet[[#This Row],[Alin saldo 
1.1.-30.6.2025 (pakkauksia)]])*Lääkkeet[[#This Row],[Kirjanpitoarvo / pakkaus 1.1.2025
(EUR  ALV 0 %)]]</f>
        <v>0</v>
      </c>
      <c r="P1384" s="15"/>
      <c r="Q1384" s="12"/>
      <c r="R1384" s="12"/>
      <c r="S1384" s="12"/>
      <c r="T1384" s="13"/>
      <c r="U1384" s="39">
        <f>MIN(Lääkkeet[[#This Row],[Velvoite 1.7.2025 (pakkauksia)]],Lääkkeet[[#This Row],[Suurimman alitusluvan mukainen velvoite
1.7.-31.12.2025 (pakkauksia)]],Lääkkeet[[#This Row],[Alin saldo 
1.7.-31.12.2025 (pakkauksia)]])*Lääkkeet[[#This Row],[Kirjanpitoarvo / pakkaus 1.7.2025
(EUR  ALV 0 %)]]</f>
        <v>0</v>
      </c>
      <c r="W1384" s="49" t="str" cm="1">
        <f t="array" ref="W1384">IFERROR(_xlfn.IFS(Lääkkeet[[#This Row],[Sitoutunut pääoma 
1.1.-30.6.2025 (EUR)]]&gt;0,"Täytetyt",Lääkkeet[[#This Row],[Sitoutunut pääoma 
1.7.-31.12.2025 (EUR)]]&gt;0,"Täytetyt"),"")</f>
        <v/>
      </c>
      <c r="X1384" s="49"/>
      <c r="Y1384" s="5">
        <f>Hakulomake!$B$29</f>
        <v>0</v>
      </c>
    </row>
    <row r="1385" spans="1:25" x14ac:dyDescent="0.25">
      <c r="A1385" s="6" t="s">
        <v>59</v>
      </c>
      <c r="B1385" s="5">
        <f>Hakulomake!$B$17</f>
        <v>0</v>
      </c>
      <c r="C1385" s="61">
        <v>13</v>
      </c>
      <c r="D1385" s="5" t="s">
        <v>2285</v>
      </c>
      <c r="E1385" s="60" t="s">
        <v>2433</v>
      </c>
      <c r="F1385" s="5" t="s">
        <v>2287</v>
      </c>
      <c r="G1385" s="5" t="s">
        <v>2288</v>
      </c>
      <c r="H1385" s="5" t="s">
        <v>2289</v>
      </c>
      <c r="I1385" s="5" t="s">
        <v>206</v>
      </c>
      <c r="J1385" s="61" t="s">
        <v>992</v>
      </c>
      <c r="N1385" s="13"/>
      <c r="O1385" s="39">
        <f>MIN(Lääkkeet[[#This Row],[Velvoite 1.1.2025 (pakkauksia)]],Lääkkeet[[#This Row],[Suurimman alitusluvan mukainen velvoite 
1.1.-30.6.2025 (pakkauksia)]],Lääkkeet[[#This Row],[Alin saldo 
1.1.-30.6.2025 (pakkauksia)]])*Lääkkeet[[#This Row],[Kirjanpitoarvo / pakkaus 1.1.2025
(EUR  ALV 0 %)]]</f>
        <v>0</v>
      </c>
      <c r="P1385" s="15"/>
      <c r="Q1385" s="12"/>
      <c r="R1385" s="12"/>
      <c r="S1385" s="12"/>
      <c r="T1385" s="13"/>
      <c r="U1385" s="39">
        <f>MIN(Lääkkeet[[#This Row],[Velvoite 1.7.2025 (pakkauksia)]],Lääkkeet[[#This Row],[Suurimman alitusluvan mukainen velvoite
1.7.-31.12.2025 (pakkauksia)]],Lääkkeet[[#This Row],[Alin saldo 
1.7.-31.12.2025 (pakkauksia)]])*Lääkkeet[[#This Row],[Kirjanpitoarvo / pakkaus 1.7.2025
(EUR  ALV 0 %)]]</f>
        <v>0</v>
      </c>
      <c r="W1385" s="49" t="str" cm="1">
        <f t="array" ref="W1385">IFERROR(_xlfn.IFS(Lääkkeet[[#This Row],[Sitoutunut pääoma 
1.1.-30.6.2025 (EUR)]]&gt;0,"Täytetyt",Lääkkeet[[#This Row],[Sitoutunut pääoma 
1.7.-31.12.2025 (EUR)]]&gt;0,"Täytetyt"),"")</f>
        <v/>
      </c>
      <c r="X1385" s="49"/>
      <c r="Y1385" s="5">
        <f>Hakulomake!$B$29</f>
        <v>0</v>
      </c>
    </row>
    <row r="1386" spans="1:25" x14ac:dyDescent="0.25">
      <c r="A1386" s="6" t="s">
        <v>59</v>
      </c>
      <c r="B1386" s="5">
        <f>Hakulomake!$B$17</f>
        <v>0</v>
      </c>
      <c r="C1386" s="61">
        <v>13</v>
      </c>
      <c r="D1386" s="5" t="s">
        <v>2274</v>
      </c>
      <c r="E1386" s="60" t="s">
        <v>2434</v>
      </c>
      <c r="F1386" s="5" t="s">
        <v>2276</v>
      </c>
      <c r="G1386" s="5" t="s">
        <v>2344</v>
      </c>
      <c r="H1386" s="5" t="s">
        <v>2283</v>
      </c>
      <c r="I1386" s="5" t="s">
        <v>157</v>
      </c>
      <c r="J1386" s="61" t="s">
        <v>2352</v>
      </c>
      <c r="N1386" s="13"/>
      <c r="O1386" s="39">
        <f>MIN(Lääkkeet[[#This Row],[Velvoite 1.1.2025 (pakkauksia)]],Lääkkeet[[#This Row],[Suurimman alitusluvan mukainen velvoite 
1.1.-30.6.2025 (pakkauksia)]],Lääkkeet[[#This Row],[Alin saldo 
1.1.-30.6.2025 (pakkauksia)]])*Lääkkeet[[#This Row],[Kirjanpitoarvo / pakkaus 1.1.2025
(EUR  ALV 0 %)]]</f>
        <v>0</v>
      </c>
      <c r="P1386" s="15"/>
      <c r="Q1386" s="12"/>
      <c r="R1386" s="12"/>
      <c r="S1386" s="12"/>
      <c r="T1386" s="13"/>
      <c r="U1386" s="39">
        <f>MIN(Lääkkeet[[#This Row],[Velvoite 1.7.2025 (pakkauksia)]],Lääkkeet[[#This Row],[Suurimman alitusluvan mukainen velvoite
1.7.-31.12.2025 (pakkauksia)]],Lääkkeet[[#This Row],[Alin saldo 
1.7.-31.12.2025 (pakkauksia)]])*Lääkkeet[[#This Row],[Kirjanpitoarvo / pakkaus 1.7.2025
(EUR  ALV 0 %)]]</f>
        <v>0</v>
      </c>
      <c r="W1386" s="49" t="str" cm="1">
        <f t="array" ref="W1386">IFERROR(_xlfn.IFS(Lääkkeet[[#This Row],[Sitoutunut pääoma 
1.1.-30.6.2025 (EUR)]]&gt;0,"Täytetyt",Lääkkeet[[#This Row],[Sitoutunut pääoma 
1.7.-31.12.2025 (EUR)]]&gt;0,"Täytetyt"),"")</f>
        <v/>
      </c>
      <c r="X1386" s="49"/>
      <c r="Y1386" s="5">
        <f>Hakulomake!$B$29</f>
        <v>0</v>
      </c>
    </row>
    <row r="1387" spans="1:25" x14ac:dyDescent="0.25">
      <c r="A1387" s="6" t="s">
        <v>59</v>
      </c>
      <c r="B1387" s="5">
        <f>Hakulomake!$B$17</f>
        <v>0</v>
      </c>
      <c r="C1387" s="61">
        <v>13</v>
      </c>
      <c r="D1387" s="5" t="s">
        <v>2274</v>
      </c>
      <c r="E1387" s="60" t="s">
        <v>2435</v>
      </c>
      <c r="F1387" s="5" t="s">
        <v>2276</v>
      </c>
      <c r="G1387" s="5" t="s">
        <v>2378</v>
      </c>
      <c r="H1387" s="5" t="s">
        <v>2266</v>
      </c>
      <c r="I1387" s="5" t="s">
        <v>157</v>
      </c>
      <c r="J1387" s="61" t="s">
        <v>2312</v>
      </c>
      <c r="N1387" s="13"/>
      <c r="O1387" s="39">
        <f>MIN(Lääkkeet[[#This Row],[Velvoite 1.1.2025 (pakkauksia)]],Lääkkeet[[#This Row],[Suurimman alitusluvan mukainen velvoite 
1.1.-30.6.2025 (pakkauksia)]],Lääkkeet[[#This Row],[Alin saldo 
1.1.-30.6.2025 (pakkauksia)]])*Lääkkeet[[#This Row],[Kirjanpitoarvo / pakkaus 1.1.2025
(EUR  ALV 0 %)]]</f>
        <v>0</v>
      </c>
      <c r="P1387" s="15"/>
      <c r="Q1387" s="12"/>
      <c r="R1387" s="12"/>
      <c r="S1387" s="12"/>
      <c r="T1387" s="13"/>
      <c r="U1387" s="39">
        <f>MIN(Lääkkeet[[#This Row],[Velvoite 1.7.2025 (pakkauksia)]],Lääkkeet[[#This Row],[Suurimman alitusluvan mukainen velvoite
1.7.-31.12.2025 (pakkauksia)]],Lääkkeet[[#This Row],[Alin saldo 
1.7.-31.12.2025 (pakkauksia)]])*Lääkkeet[[#This Row],[Kirjanpitoarvo / pakkaus 1.7.2025
(EUR  ALV 0 %)]]</f>
        <v>0</v>
      </c>
      <c r="W1387" s="49" t="str" cm="1">
        <f t="array" ref="W1387">IFERROR(_xlfn.IFS(Lääkkeet[[#This Row],[Sitoutunut pääoma 
1.1.-30.6.2025 (EUR)]]&gt;0,"Täytetyt",Lääkkeet[[#This Row],[Sitoutunut pääoma 
1.7.-31.12.2025 (EUR)]]&gt;0,"Täytetyt"),"")</f>
        <v/>
      </c>
      <c r="X1387" s="49"/>
      <c r="Y1387" s="5">
        <f>Hakulomake!$B$29</f>
        <v>0</v>
      </c>
    </row>
    <row r="1388" spans="1:25" x14ac:dyDescent="0.25">
      <c r="A1388" s="6" t="s">
        <v>59</v>
      </c>
      <c r="B1388" s="5">
        <f>Hakulomake!$B$17</f>
        <v>0</v>
      </c>
      <c r="C1388" s="61">
        <v>13</v>
      </c>
      <c r="D1388" s="5" t="s">
        <v>2268</v>
      </c>
      <c r="E1388" s="60" t="s">
        <v>2436</v>
      </c>
      <c r="F1388" s="5" t="s">
        <v>2270</v>
      </c>
      <c r="G1388" s="5" t="s">
        <v>2332</v>
      </c>
      <c r="H1388" s="5" t="s">
        <v>2349</v>
      </c>
      <c r="I1388" s="5" t="s">
        <v>946</v>
      </c>
      <c r="J1388" s="61" t="s">
        <v>2437</v>
      </c>
      <c r="N1388" s="13"/>
      <c r="O1388" s="39">
        <f>MIN(Lääkkeet[[#This Row],[Velvoite 1.1.2025 (pakkauksia)]],Lääkkeet[[#This Row],[Suurimman alitusluvan mukainen velvoite 
1.1.-30.6.2025 (pakkauksia)]],Lääkkeet[[#This Row],[Alin saldo 
1.1.-30.6.2025 (pakkauksia)]])*Lääkkeet[[#This Row],[Kirjanpitoarvo / pakkaus 1.1.2025
(EUR  ALV 0 %)]]</f>
        <v>0</v>
      </c>
      <c r="P1388" s="15"/>
      <c r="Q1388" s="12"/>
      <c r="R1388" s="12"/>
      <c r="S1388" s="12"/>
      <c r="T1388" s="13"/>
      <c r="U1388" s="39">
        <f>MIN(Lääkkeet[[#This Row],[Velvoite 1.7.2025 (pakkauksia)]],Lääkkeet[[#This Row],[Suurimman alitusluvan mukainen velvoite
1.7.-31.12.2025 (pakkauksia)]],Lääkkeet[[#This Row],[Alin saldo 
1.7.-31.12.2025 (pakkauksia)]])*Lääkkeet[[#This Row],[Kirjanpitoarvo / pakkaus 1.7.2025
(EUR  ALV 0 %)]]</f>
        <v>0</v>
      </c>
      <c r="W1388" s="49" t="str" cm="1">
        <f t="array" ref="W1388">IFERROR(_xlfn.IFS(Lääkkeet[[#This Row],[Sitoutunut pääoma 
1.1.-30.6.2025 (EUR)]]&gt;0,"Täytetyt",Lääkkeet[[#This Row],[Sitoutunut pääoma 
1.7.-31.12.2025 (EUR)]]&gt;0,"Täytetyt"),"")</f>
        <v/>
      </c>
      <c r="X1388" s="49"/>
      <c r="Y1388" s="5">
        <f>Hakulomake!$B$29</f>
        <v>0</v>
      </c>
    </row>
    <row r="1389" spans="1:25" x14ac:dyDescent="0.25">
      <c r="A1389" s="6" t="s">
        <v>59</v>
      </c>
      <c r="B1389" s="5">
        <f>Hakulomake!$B$17</f>
        <v>0</v>
      </c>
      <c r="C1389" s="61">
        <v>13</v>
      </c>
      <c r="D1389" s="5" t="s">
        <v>2268</v>
      </c>
      <c r="E1389" s="60" t="s">
        <v>2773</v>
      </c>
      <c r="F1389" s="5" t="s">
        <v>2270</v>
      </c>
      <c r="G1389" s="5" t="s">
        <v>2322</v>
      </c>
      <c r="H1389" s="5" t="s">
        <v>2774</v>
      </c>
      <c r="I1389" s="5" t="s">
        <v>946</v>
      </c>
      <c r="J1389" s="61" t="s">
        <v>2327</v>
      </c>
      <c r="N1389" s="13"/>
      <c r="O1389" s="39">
        <f>MIN(Lääkkeet[[#This Row],[Velvoite 1.1.2025 (pakkauksia)]],Lääkkeet[[#This Row],[Suurimman alitusluvan mukainen velvoite 
1.1.-30.6.2025 (pakkauksia)]],Lääkkeet[[#This Row],[Alin saldo 
1.1.-30.6.2025 (pakkauksia)]])*Lääkkeet[[#This Row],[Kirjanpitoarvo / pakkaus 1.1.2025
(EUR  ALV 0 %)]]</f>
        <v>0</v>
      </c>
      <c r="P1389" s="15"/>
      <c r="Q1389" s="12"/>
      <c r="R1389" s="12"/>
      <c r="S1389" s="12"/>
      <c r="T1389" s="13"/>
      <c r="U1389" s="39">
        <f>MIN(Lääkkeet[[#This Row],[Velvoite 1.7.2025 (pakkauksia)]],Lääkkeet[[#This Row],[Suurimman alitusluvan mukainen velvoite
1.7.-31.12.2025 (pakkauksia)]],Lääkkeet[[#This Row],[Alin saldo 
1.7.-31.12.2025 (pakkauksia)]])*Lääkkeet[[#This Row],[Kirjanpitoarvo / pakkaus 1.7.2025
(EUR  ALV 0 %)]]</f>
        <v>0</v>
      </c>
      <c r="W1389" s="49" t="str" cm="1">
        <f t="array" ref="W1389">IFERROR(_xlfn.IFS(Lääkkeet[[#This Row],[Sitoutunut pääoma 
1.1.-30.6.2025 (EUR)]]&gt;0,"Täytetyt",Lääkkeet[[#This Row],[Sitoutunut pääoma 
1.7.-31.12.2025 (EUR)]]&gt;0,"Täytetyt"),"")</f>
        <v/>
      </c>
      <c r="X1389" s="49"/>
      <c r="Y1389" s="5">
        <f>Hakulomake!$B$29</f>
        <v>0</v>
      </c>
    </row>
    <row r="1390" spans="1:25" x14ac:dyDescent="0.25">
      <c r="A1390" s="6" t="s">
        <v>59</v>
      </c>
      <c r="B1390" s="5">
        <f>Hakulomake!$B$17</f>
        <v>0</v>
      </c>
      <c r="C1390" s="61">
        <v>13</v>
      </c>
      <c r="D1390" s="5" t="s">
        <v>2259</v>
      </c>
      <c r="E1390" s="60" t="s">
        <v>2438</v>
      </c>
      <c r="F1390" s="5" t="s">
        <v>2261</v>
      </c>
      <c r="G1390" s="5" t="s">
        <v>2265</v>
      </c>
      <c r="H1390" s="5" t="s">
        <v>2303</v>
      </c>
      <c r="I1390" s="5" t="s">
        <v>157</v>
      </c>
      <c r="J1390" s="61" t="s">
        <v>2304</v>
      </c>
      <c r="N1390" s="13"/>
      <c r="O1390" s="39">
        <f>MIN(Lääkkeet[[#This Row],[Velvoite 1.1.2025 (pakkauksia)]],Lääkkeet[[#This Row],[Suurimman alitusluvan mukainen velvoite 
1.1.-30.6.2025 (pakkauksia)]],Lääkkeet[[#This Row],[Alin saldo 
1.1.-30.6.2025 (pakkauksia)]])*Lääkkeet[[#This Row],[Kirjanpitoarvo / pakkaus 1.1.2025
(EUR  ALV 0 %)]]</f>
        <v>0</v>
      </c>
      <c r="P1390" s="15"/>
      <c r="Q1390" s="12"/>
      <c r="R1390" s="12"/>
      <c r="S1390" s="12"/>
      <c r="T1390" s="13"/>
      <c r="U1390" s="39">
        <f>MIN(Lääkkeet[[#This Row],[Velvoite 1.7.2025 (pakkauksia)]],Lääkkeet[[#This Row],[Suurimman alitusluvan mukainen velvoite
1.7.-31.12.2025 (pakkauksia)]],Lääkkeet[[#This Row],[Alin saldo 
1.7.-31.12.2025 (pakkauksia)]])*Lääkkeet[[#This Row],[Kirjanpitoarvo / pakkaus 1.7.2025
(EUR  ALV 0 %)]]</f>
        <v>0</v>
      </c>
      <c r="W1390" s="49" t="str" cm="1">
        <f t="array" ref="W1390">IFERROR(_xlfn.IFS(Lääkkeet[[#This Row],[Sitoutunut pääoma 
1.1.-30.6.2025 (EUR)]]&gt;0,"Täytetyt",Lääkkeet[[#This Row],[Sitoutunut pääoma 
1.7.-31.12.2025 (EUR)]]&gt;0,"Täytetyt"),"")</f>
        <v/>
      </c>
      <c r="X1390" s="49"/>
      <c r="Y1390" s="5">
        <f>Hakulomake!$B$29</f>
        <v>0</v>
      </c>
    </row>
    <row r="1391" spans="1:25" x14ac:dyDescent="0.25">
      <c r="A1391" s="6" t="s">
        <v>59</v>
      </c>
      <c r="B1391" s="5">
        <f>Hakulomake!$B$17</f>
        <v>0</v>
      </c>
      <c r="C1391" s="61">
        <v>13</v>
      </c>
      <c r="D1391" s="5" t="s">
        <v>2274</v>
      </c>
      <c r="E1391" s="60" t="s">
        <v>2439</v>
      </c>
      <c r="F1391" s="5" t="s">
        <v>2276</v>
      </c>
      <c r="G1391" s="5" t="s">
        <v>2335</v>
      </c>
      <c r="H1391" s="5" t="s">
        <v>2277</v>
      </c>
      <c r="I1391" s="5" t="s">
        <v>157</v>
      </c>
      <c r="J1391" s="61" t="s">
        <v>2277</v>
      </c>
      <c r="N1391" s="13"/>
      <c r="O1391" s="39">
        <f>MIN(Lääkkeet[[#This Row],[Velvoite 1.1.2025 (pakkauksia)]],Lääkkeet[[#This Row],[Suurimman alitusluvan mukainen velvoite 
1.1.-30.6.2025 (pakkauksia)]],Lääkkeet[[#This Row],[Alin saldo 
1.1.-30.6.2025 (pakkauksia)]])*Lääkkeet[[#This Row],[Kirjanpitoarvo / pakkaus 1.1.2025
(EUR  ALV 0 %)]]</f>
        <v>0</v>
      </c>
      <c r="P1391" s="15"/>
      <c r="Q1391" s="12"/>
      <c r="R1391" s="12"/>
      <c r="S1391" s="12"/>
      <c r="T1391" s="13"/>
      <c r="U1391" s="39">
        <f>MIN(Lääkkeet[[#This Row],[Velvoite 1.7.2025 (pakkauksia)]],Lääkkeet[[#This Row],[Suurimman alitusluvan mukainen velvoite
1.7.-31.12.2025 (pakkauksia)]],Lääkkeet[[#This Row],[Alin saldo 
1.7.-31.12.2025 (pakkauksia)]])*Lääkkeet[[#This Row],[Kirjanpitoarvo / pakkaus 1.7.2025
(EUR  ALV 0 %)]]</f>
        <v>0</v>
      </c>
      <c r="W1391" s="49" t="str" cm="1">
        <f t="array" ref="W1391">IFERROR(_xlfn.IFS(Lääkkeet[[#This Row],[Sitoutunut pääoma 
1.1.-30.6.2025 (EUR)]]&gt;0,"Täytetyt",Lääkkeet[[#This Row],[Sitoutunut pääoma 
1.7.-31.12.2025 (EUR)]]&gt;0,"Täytetyt"),"")</f>
        <v/>
      </c>
      <c r="X1391" s="49"/>
      <c r="Y1391" s="5">
        <f>Hakulomake!$B$29</f>
        <v>0</v>
      </c>
    </row>
    <row r="1392" spans="1:25" x14ac:dyDescent="0.25">
      <c r="A1392" s="6" t="s">
        <v>59</v>
      </c>
      <c r="B1392" s="5">
        <f>Hakulomake!$B$17</f>
        <v>0</v>
      </c>
      <c r="C1392" s="61">
        <v>13</v>
      </c>
      <c r="D1392" s="5" t="s">
        <v>2274</v>
      </c>
      <c r="E1392" s="60" t="s">
        <v>2440</v>
      </c>
      <c r="F1392" s="5" t="s">
        <v>2276</v>
      </c>
      <c r="G1392" s="5" t="s">
        <v>2342</v>
      </c>
      <c r="H1392" s="5" t="s">
        <v>2266</v>
      </c>
      <c r="I1392" s="5" t="s">
        <v>157</v>
      </c>
      <c r="J1392" s="61" t="s">
        <v>2267</v>
      </c>
      <c r="N1392" s="13"/>
      <c r="O1392" s="39">
        <f>MIN(Lääkkeet[[#This Row],[Velvoite 1.1.2025 (pakkauksia)]],Lääkkeet[[#This Row],[Suurimman alitusluvan mukainen velvoite 
1.1.-30.6.2025 (pakkauksia)]],Lääkkeet[[#This Row],[Alin saldo 
1.1.-30.6.2025 (pakkauksia)]])*Lääkkeet[[#This Row],[Kirjanpitoarvo / pakkaus 1.1.2025
(EUR  ALV 0 %)]]</f>
        <v>0</v>
      </c>
      <c r="P1392" s="15"/>
      <c r="Q1392" s="12"/>
      <c r="R1392" s="12"/>
      <c r="S1392" s="12"/>
      <c r="T1392" s="13"/>
      <c r="U1392" s="39">
        <f>MIN(Lääkkeet[[#This Row],[Velvoite 1.7.2025 (pakkauksia)]],Lääkkeet[[#This Row],[Suurimman alitusluvan mukainen velvoite
1.7.-31.12.2025 (pakkauksia)]],Lääkkeet[[#This Row],[Alin saldo 
1.7.-31.12.2025 (pakkauksia)]])*Lääkkeet[[#This Row],[Kirjanpitoarvo / pakkaus 1.7.2025
(EUR  ALV 0 %)]]</f>
        <v>0</v>
      </c>
      <c r="W1392" s="49" t="str" cm="1">
        <f t="array" ref="W1392">IFERROR(_xlfn.IFS(Lääkkeet[[#This Row],[Sitoutunut pääoma 
1.1.-30.6.2025 (EUR)]]&gt;0,"Täytetyt",Lääkkeet[[#This Row],[Sitoutunut pääoma 
1.7.-31.12.2025 (EUR)]]&gt;0,"Täytetyt"),"")</f>
        <v/>
      </c>
      <c r="X1392" s="49"/>
      <c r="Y1392" s="5">
        <f>Hakulomake!$B$29</f>
        <v>0</v>
      </c>
    </row>
    <row r="1393" spans="1:25" x14ac:dyDescent="0.25">
      <c r="A1393" s="6" t="s">
        <v>59</v>
      </c>
      <c r="B1393" s="5">
        <f>Hakulomake!$B$17</f>
        <v>0</v>
      </c>
      <c r="C1393" s="61">
        <v>13</v>
      </c>
      <c r="D1393" s="5" t="s">
        <v>2268</v>
      </c>
      <c r="E1393" s="60" t="s">
        <v>2775</v>
      </c>
      <c r="F1393" s="5" t="s">
        <v>2270</v>
      </c>
      <c r="G1393" s="5" t="s">
        <v>2322</v>
      </c>
      <c r="H1393" s="5" t="s">
        <v>2776</v>
      </c>
      <c r="I1393" s="5" t="s">
        <v>946</v>
      </c>
      <c r="J1393" s="61" t="s">
        <v>2273</v>
      </c>
      <c r="N1393" s="13"/>
      <c r="O1393" s="39">
        <f>MIN(Lääkkeet[[#This Row],[Velvoite 1.1.2025 (pakkauksia)]],Lääkkeet[[#This Row],[Suurimman alitusluvan mukainen velvoite 
1.1.-30.6.2025 (pakkauksia)]],Lääkkeet[[#This Row],[Alin saldo 
1.1.-30.6.2025 (pakkauksia)]])*Lääkkeet[[#This Row],[Kirjanpitoarvo / pakkaus 1.1.2025
(EUR  ALV 0 %)]]</f>
        <v>0</v>
      </c>
      <c r="P1393" s="15"/>
      <c r="Q1393" s="12"/>
      <c r="R1393" s="12"/>
      <c r="S1393" s="12"/>
      <c r="T1393" s="13"/>
      <c r="U1393" s="39">
        <f>MIN(Lääkkeet[[#This Row],[Velvoite 1.7.2025 (pakkauksia)]],Lääkkeet[[#This Row],[Suurimman alitusluvan mukainen velvoite
1.7.-31.12.2025 (pakkauksia)]],Lääkkeet[[#This Row],[Alin saldo 
1.7.-31.12.2025 (pakkauksia)]])*Lääkkeet[[#This Row],[Kirjanpitoarvo / pakkaus 1.7.2025
(EUR  ALV 0 %)]]</f>
        <v>0</v>
      </c>
      <c r="W1393" s="49" t="str" cm="1">
        <f t="array" ref="W1393">IFERROR(_xlfn.IFS(Lääkkeet[[#This Row],[Sitoutunut pääoma 
1.1.-30.6.2025 (EUR)]]&gt;0,"Täytetyt",Lääkkeet[[#This Row],[Sitoutunut pääoma 
1.7.-31.12.2025 (EUR)]]&gt;0,"Täytetyt"),"")</f>
        <v/>
      </c>
      <c r="X1393" s="49"/>
      <c r="Y1393" s="5">
        <f>Hakulomake!$B$29</f>
        <v>0</v>
      </c>
    </row>
    <row r="1394" spans="1:25" x14ac:dyDescent="0.25">
      <c r="A1394" s="6" t="s">
        <v>59</v>
      </c>
      <c r="B1394" s="5">
        <f>Hakulomake!$B$17</f>
        <v>0</v>
      </c>
      <c r="C1394" s="61">
        <v>13</v>
      </c>
      <c r="D1394" s="5" t="s">
        <v>2259</v>
      </c>
      <c r="E1394" s="60" t="s">
        <v>2441</v>
      </c>
      <c r="F1394" s="5" t="s">
        <v>2261</v>
      </c>
      <c r="G1394" s="5" t="s">
        <v>2359</v>
      </c>
      <c r="H1394" s="5" t="s">
        <v>2277</v>
      </c>
      <c r="I1394" s="5" t="s">
        <v>157</v>
      </c>
      <c r="J1394" s="61" t="s">
        <v>2277</v>
      </c>
      <c r="N1394" s="13"/>
      <c r="O1394" s="39">
        <f>MIN(Lääkkeet[[#This Row],[Velvoite 1.1.2025 (pakkauksia)]],Lääkkeet[[#This Row],[Suurimman alitusluvan mukainen velvoite 
1.1.-30.6.2025 (pakkauksia)]],Lääkkeet[[#This Row],[Alin saldo 
1.1.-30.6.2025 (pakkauksia)]])*Lääkkeet[[#This Row],[Kirjanpitoarvo / pakkaus 1.1.2025
(EUR  ALV 0 %)]]</f>
        <v>0</v>
      </c>
      <c r="P1394" s="15"/>
      <c r="Q1394" s="12"/>
      <c r="R1394" s="12"/>
      <c r="S1394" s="12"/>
      <c r="T1394" s="13"/>
      <c r="U1394" s="39">
        <f>MIN(Lääkkeet[[#This Row],[Velvoite 1.7.2025 (pakkauksia)]],Lääkkeet[[#This Row],[Suurimman alitusluvan mukainen velvoite
1.7.-31.12.2025 (pakkauksia)]],Lääkkeet[[#This Row],[Alin saldo 
1.7.-31.12.2025 (pakkauksia)]])*Lääkkeet[[#This Row],[Kirjanpitoarvo / pakkaus 1.7.2025
(EUR  ALV 0 %)]]</f>
        <v>0</v>
      </c>
      <c r="W1394" s="49" t="str" cm="1">
        <f t="array" ref="W1394">IFERROR(_xlfn.IFS(Lääkkeet[[#This Row],[Sitoutunut pääoma 
1.1.-30.6.2025 (EUR)]]&gt;0,"Täytetyt",Lääkkeet[[#This Row],[Sitoutunut pääoma 
1.7.-31.12.2025 (EUR)]]&gt;0,"Täytetyt"),"")</f>
        <v/>
      </c>
      <c r="X1394" s="49"/>
      <c r="Y1394" s="5">
        <f>Hakulomake!$B$29</f>
        <v>0</v>
      </c>
    </row>
    <row r="1395" spans="1:25" x14ac:dyDescent="0.25">
      <c r="A1395" s="6" t="s">
        <v>59</v>
      </c>
      <c r="B1395" s="5">
        <f>Hakulomake!$B$17</f>
        <v>0</v>
      </c>
      <c r="C1395" s="61">
        <v>13</v>
      </c>
      <c r="D1395" s="5" t="s">
        <v>2274</v>
      </c>
      <c r="E1395" s="60" t="s">
        <v>2442</v>
      </c>
      <c r="F1395" s="5" t="s">
        <v>2276</v>
      </c>
      <c r="G1395" s="5" t="s">
        <v>2279</v>
      </c>
      <c r="H1395" s="5" t="s">
        <v>2303</v>
      </c>
      <c r="I1395" s="5" t="s">
        <v>157</v>
      </c>
      <c r="J1395" s="61" t="s">
        <v>2318</v>
      </c>
      <c r="N1395" s="13"/>
      <c r="O1395" s="39">
        <f>MIN(Lääkkeet[[#This Row],[Velvoite 1.1.2025 (pakkauksia)]],Lääkkeet[[#This Row],[Suurimman alitusluvan mukainen velvoite 
1.1.-30.6.2025 (pakkauksia)]],Lääkkeet[[#This Row],[Alin saldo 
1.1.-30.6.2025 (pakkauksia)]])*Lääkkeet[[#This Row],[Kirjanpitoarvo / pakkaus 1.1.2025
(EUR  ALV 0 %)]]</f>
        <v>0</v>
      </c>
      <c r="P1395" s="15"/>
      <c r="Q1395" s="12"/>
      <c r="R1395" s="12"/>
      <c r="S1395" s="12"/>
      <c r="T1395" s="13"/>
      <c r="U1395" s="39">
        <f>MIN(Lääkkeet[[#This Row],[Velvoite 1.7.2025 (pakkauksia)]],Lääkkeet[[#This Row],[Suurimman alitusluvan mukainen velvoite
1.7.-31.12.2025 (pakkauksia)]],Lääkkeet[[#This Row],[Alin saldo 
1.7.-31.12.2025 (pakkauksia)]])*Lääkkeet[[#This Row],[Kirjanpitoarvo / pakkaus 1.7.2025
(EUR  ALV 0 %)]]</f>
        <v>0</v>
      </c>
      <c r="W1395" s="49" t="str" cm="1">
        <f t="array" ref="W1395">IFERROR(_xlfn.IFS(Lääkkeet[[#This Row],[Sitoutunut pääoma 
1.1.-30.6.2025 (EUR)]]&gt;0,"Täytetyt",Lääkkeet[[#This Row],[Sitoutunut pääoma 
1.7.-31.12.2025 (EUR)]]&gt;0,"Täytetyt"),"")</f>
        <v/>
      </c>
      <c r="X1395" s="49"/>
      <c r="Y1395" s="5">
        <f>Hakulomake!$B$29</f>
        <v>0</v>
      </c>
    </row>
    <row r="1396" spans="1:25" x14ac:dyDescent="0.25">
      <c r="A1396" s="6" t="s">
        <v>59</v>
      </c>
      <c r="B1396" s="5">
        <f>Hakulomake!$B$17</f>
        <v>0</v>
      </c>
      <c r="C1396" s="61">
        <v>13</v>
      </c>
      <c r="D1396" s="5" t="s">
        <v>2274</v>
      </c>
      <c r="E1396" s="60" t="s">
        <v>2443</v>
      </c>
      <c r="F1396" s="5" t="s">
        <v>2276</v>
      </c>
      <c r="G1396" s="5" t="s">
        <v>2294</v>
      </c>
      <c r="H1396" s="5" t="s">
        <v>2283</v>
      </c>
      <c r="I1396" s="5" t="s">
        <v>157</v>
      </c>
      <c r="J1396" s="61" t="s">
        <v>2284</v>
      </c>
      <c r="N1396" s="13"/>
      <c r="O1396" s="39">
        <f>MIN(Lääkkeet[[#This Row],[Velvoite 1.1.2025 (pakkauksia)]],Lääkkeet[[#This Row],[Suurimman alitusluvan mukainen velvoite 
1.1.-30.6.2025 (pakkauksia)]],Lääkkeet[[#This Row],[Alin saldo 
1.1.-30.6.2025 (pakkauksia)]])*Lääkkeet[[#This Row],[Kirjanpitoarvo / pakkaus 1.1.2025
(EUR  ALV 0 %)]]</f>
        <v>0</v>
      </c>
      <c r="P1396" s="15"/>
      <c r="Q1396" s="12"/>
      <c r="R1396" s="12"/>
      <c r="S1396" s="12"/>
      <c r="T1396" s="13"/>
      <c r="U1396" s="39">
        <f>MIN(Lääkkeet[[#This Row],[Velvoite 1.7.2025 (pakkauksia)]],Lääkkeet[[#This Row],[Suurimman alitusluvan mukainen velvoite
1.7.-31.12.2025 (pakkauksia)]],Lääkkeet[[#This Row],[Alin saldo 
1.7.-31.12.2025 (pakkauksia)]])*Lääkkeet[[#This Row],[Kirjanpitoarvo / pakkaus 1.7.2025
(EUR  ALV 0 %)]]</f>
        <v>0</v>
      </c>
      <c r="W1396" s="49" t="str" cm="1">
        <f t="array" ref="W1396">IFERROR(_xlfn.IFS(Lääkkeet[[#This Row],[Sitoutunut pääoma 
1.1.-30.6.2025 (EUR)]]&gt;0,"Täytetyt",Lääkkeet[[#This Row],[Sitoutunut pääoma 
1.7.-31.12.2025 (EUR)]]&gt;0,"Täytetyt"),"")</f>
        <v/>
      </c>
      <c r="X1396" s="49"/>
      <c r="Y1396" s="5">
        <f>Hakulomake!$B$29</f>
        <v>0</v>
      </c>
    </row>
    <row r="1397" spans="1:25" x14ac:dyDescent="0.25">
      <c r="A1397" s="6" t="s">
        <v>59</v>
      </c>
      <c r="B1397" s="5">
        <f>Hakulomake!$B$17</f>
        <v>0</v>
      </c>
      <c r="C1397" s="61">
        <v>13</v>
      </c>
      <c r="D1397" s="5" t="s">
        <v>2268</v>
      </c>
      <c r="E1397" s="60" t="s">
        <v>2444</v>
      </c>
      <c r="F1397" s="5" t="s">
        <v>2270</v>
      </c>
      <c r="G1397" s="5" t="s">
        <v>2271</v>
      </c>
      <c r="H1397" s="5" t="s">
        <v>2445</v>
      </c>
      <c r="I1397" s="5" t="s">
        <v>946</v>
      </c>
      <c r="J1397" s="61" t="s">
        <v>942</v>
      </c>
      <c r="N1397" s="13"/>
      <c r="O1397" s="39">
        <f>MIN(Lääkkeet[[#This Row],[Velvoite 1.1.2025 (pakkauksia)]],Lääkkeet[[#This Row],[Suurimman alitusluvan mukainen velvoite 
1.1.-30.6.2025 (pakkauksia)]],Lääkkeet[[#This Row],[Alin saldo 
1.1.-30.6.2025 (pakkauksia)]])*Lääkkeet[[#This Row],[Kirjanpitoarvo / pakkaus 1.1.2025
(EUR  ALV 0 %)]]</f>
        <v>0</v>
      </c>
      <c r="P1397" s="15"/>
      <c r="Q1397" s="12"/>
      <c r="R1397" s="12"/>
      <c r="S1397" s="12"/>
      <c r="T1397" s="13"/>
      <c r="U1397" s="39">
        <f>MIN(Lääkkeet[[#This Row],[Velvoite 1.7.2025 (pakkauksia)]],Lääkkeet[[#This Row],[Suurimman alitusluvan mukainen velvoite
1.7.-31.12.2025 (pakkauksia)]],Lääkkeet[[#This Row],[Alin saldo 
1.7.-31.12.2025 (pakkauksia)]])*Lääkkeet[[#This Row],[Kirjanpitoarvo / pakkaus 1.7.2025
(EUR  ALV 0 %)]]</f>
        <v>0</v>
      </c>
      <c r="W1397" s="49" t="str" cm="1">
        <f t="array" ref="W1397">IFERROR(_xlfn.IFS(Lääkkeet[[#This Row],[Sitoutunut pääoma 
1.1.-30.6.2025 (EUR)]]&gt;0,"Täytetyt",Lääkkeet[[#This Row],[Sitoutunut pääoma 
1.7.-31.12.2025 (EUR)]]&gt;0,"Täytetyt"),"")</f>
        <v/>
      </c>
      <c r="X1397" s="49"/>
      <c r="Y1397" s="5">
        <f>Hakulomake!$B$29</f>
        <v>0</v>
      </c>
    </row>
    <row r="1398" spans="1:25" x14ac:dyDescent="0.25">
      <c r="A1398" s="6" t="s">
        <v>59</v>
      </c>
      <c r="B1398" s="5">
        <f>Hakulomake!$B$17</f>
        <v>0</v>
      </c>
      <c r="C1398" s="61">
        <v>13</v>
      </c>
      <c r="D1398" s="5" t="s">
        <v>2259</v>
      </c>
      <c r="E1398" s="60" t="s">
        <v>2446</v>
      </c>
      <c r="F1398" s="5" t="s">
        <v>2261</v>
      </c>
      <c r="G1398" s="5" t="s">
        <v>2300</v>
      </c>
      <c r="H1398" s="5" t="s">
        <v>2283</v>
      </c>
      <c r="I1398" s="5" t="s">
        <v>157</v>
      </c>
      <c r="J1398" s="61" t="s">
        <v>2284</v>
      </c>
      <c r="N1398" s="13"/>
      <c r="O1398" s="39">
        <f>MIN(Lääkkeet[[#This Row],[Velvoite 1.1.2025 (pakkauksia)]],Lääkkeet[[#This Row],[Suurimman alitusluvan mukainen velvoite 
1.1.-30.6.2025 (pakkauksia)]],Lääkkeet[[#This Row],[Alin saldo 
1.1.-30.6.2025 (pakkauksia)]])*Lääkkeet[[#This Row],[Kirjanpitoarvo / pakkaus 1.1.2025
(EUR  ALV 0 %)]]</f>
        <v>0</v>
      </c>
      <c r="P1398" s="15"/>
      <c r="Q1398" s="12"/>
      <c r="R1398" s="12"/>
      <c r="S1398" s="12"/>
      <c r="T1398" s="13"/>
      <c r="U1398" s="39">
        <f>MIN(Lääkkeet[[#This Row],[Velvoite 1.7.2025 (pakkauksia)]],Lääkkeet[[#This Row],[Suurimman alitusluvan mukainen velvoite
1.7.-31.12.2025 (pakkauksia)]],Lääkkeet[[#This Row],[Alin saldo 
1.7.-31.12.2025 (pakkauksia)]])*Lääkkeet[[#This Row],[Kirjanpitoarvo / pakkaus 1.7.2025
(EUR  ALV 0 %)]]</f>
        <v>0</v>
      </c>
      <c r="W1398" s="49" t="str" cm="1">
        <f t="array" ref="W1398">IFERROR(_xlfn.IFS(Lääkkeet[[#This Row],[Sitoutunut pääoma 
1.1.-30.6.2025 (EUR)]]&gt;0,"Täytetyt",Lääkkeet[[#This Row],[Sitoutunut pääoma 
1.7.-31.12.2025 (EUR)]]&gt;0,"Täytetyt"),"")</f>
        <v/>
      </c>
      <c r="X1398" s="49"/>
      <c r="Y1398" s="5">
        <f>Hakulomake!$B$29</f>
        <v>0</v>
      </c>
    </row>
    <row r="1399" spans="1:25" x14ac:dyDescent="0.25">
      <c r="A1399" s="6" t="s">
        <v>59</v>
      </c>
      <c r="B1399" s="5">
        <f>Hakulomake!$B$17</f>
        <v>0</v>
      </c>
      <c r="C1399" s="61">
        <v>13</v>
      </c>
      <c r="D1399" s="5" t="s">
        <v>2274</v>
      </c>
      <c r="E1399" s="60" t="s">
        <v>2447</v>
      </c>
      <c r="F1399" s="5" t="s">
        <v>2276</v>
      </c>
      <c r="G1399" s="5" t="s">
        <v>2320</v>
      </c>
      <c r="H1399" s="5" t="s">
        <v>2266</v>
      </c>
      <c r="I1399" s="5" t="s">
        <v>157</v>
      </c>
      <c r="J1399" s="61" t="s">
        <v>2448</v>
      </c>
      <c r="N1399" s="13"/>
      <c r="O1399" s="39">
        <f>MIN(Lääkkeet[[#This Row],[Velvoite 1.1.2025 (pakkauksia)]],Lääkkeet[[#This Row],[Suurimman alitusluvan mukainen velvoite 
1.1.-30.6.2025 (pakkauksia)]],Lääkkeet[[#This Row],[Alin saldo 
1.1.-30.6.2025 (pakkauksia)]])*Lääkkeet[[#This Row],[Kirjanpitoarvo / pakkaus 1.1.2025
(EUR  ALV 0 %)]]</f>
        <v>0</v>
      </c>
      <c r="P1399" s="15"/>
      <c r="Q1399" s="12"/>
      <c r="R1399" s="12"/>
      <c r="S1399" s="12"/>
      <c r="T1399" s="13"/>
      <c r="U1399" s="39">
        <f>MIN(Lääkkeet[[#This Row],[Velvoite 1.7.2025 (pakkauksia)]],Lääkkeet[[#This Row],[Suurimman alitusluvan mukainen velvoite
1.7.-31.12.2025 (pakkauksia)]],Lääkkeet[[#This Row],[Alin saldo 
1.7.-31.12.2025 (pakkauksia)]])*Lääkkeet[[#This Row],[Kirjanpitoarvo / pakkaus 1.7.2025
(EUR  ALV 0 %)]]</f>
        <v>0</v>
      </c>
      <c r="W1399" s="49" t="str" cm="1">
        <f t="array" ref="W1399">IFERROR(_xlfn.IFS(Lääkkeet[[#This Row],[Sitoutunut pääoma 
1.1.-30.6.2025 (EUR)]]&gt;0,"Täytetyt",Lääkkeet[[#This Row],[Sitoutunut pääoma 
1.7.-31.12.2025 (EUR)]]&gt;0,"Täytetyt"),"")</f>
        <v/>
      </c>
      <c r="X1399" s="49"/>
      <c r="Y1399" s="5">
        <f>Hakulomake!$B$29</f>
        <v>0</v>
      </c>
    </row>
    <row r="1400" spans="1:25" x14ac:dyDescent="0.25">
      <c r="A1400" s="6" t="s">
        <v>59</v>
      </c>
      <c r="B1400" s="5">
        <f>Hakulomake!$B$17</f>
        <v>0</v>
      </c>
      <c r="C1400" s="61">
        <v>13</v>
      </c>
      <c r="D1400" s="5" t="s">
        <v>2274</v>
      </c>
      <c r="E1400" s="60" t="s">
        <v>2449</v>
      </c>
      <c r="F1400" s="5" t="s">
        <v>2276</v>
      </c>
      <c r="G1400" s="5" t="s">
        <v>2296</v>
      </c>
      <c r="H1400" s="5" t="s">
        <v>2277</v>
      </c>
      <c r="I1400" s="5" t="s">
        <v>157</v>
      </c>
      <c r="J1400" s="61" t="s">
        <v>2450</v>
      </c>
      <c r="N1400" s="13"/>
      <c r="O1400" s="39">
        <f>MIN(Lääkkeet[[#This Row],[Velvoite 1.1.2025 (pakkauksia)]],Lääkkeet[[#This Row],[Suurimman alitusluvan mukainen velvoite 
1.1.-30.6.2025 (pakkauksia)]],Lääkkeet[[#This Row],[Alin saldo 
1.1.-30.6.2025 (pakkauksia)]])*Lääkkeet[[#This Row],[Kirjanpitoarvo / pakkaus 1.1.2025
(EUR  ALV 0 %)]]</f>
        <v>0</v>
      </c>
      <c r="P1400" s="15"/>
      <c r="Q1400" s="12"/>
      <c r="R1400" s="12"/>
      <c r="S1400" s="12"/>
      <c r="T1400" s="13"/>
      <c r="U1400" s="39">
        <f>MIN(Lääkkeet[[#This Row],[Velvoite 1.7.2025 (pakkauksia)]],Lääkkeet[[#This Row],[Suurimman alitusluvan mukainen velvoite
1.7.-31.12.2025 (pakkauksia)]],Lääkkeet[[#This Row],[Alin saldo 
1.7.-31.12.2025 (pakkauksia)]])*Lääkkeet[[#This Row],[Kirjanpitoarvo / pakkaus 1.7.2025
(EUR  ALV 0 %)]]</f>
        <v>0</v>
      </c>
      <c r="W1400" s="49" t="str" cm="1">
        <f t="array" ref="W1400">IFERROR(_xlfn.IFS(Lääkkeet[[#This Row],[Sitoutunut pääoma 
1.1.-30.6.2025 (EUR)]]&gt;0,"Täytetyt",Lääkkeet[[#This Row],[Sitoutunut pääoma 
1.7.-31.12.2025 (EUR)]]&gt;0,"Täytetyt"),"")</f>
        <v/>
      </c>
      <c r="X1400" s="49"/>
      <c r="Y1400" s="5">
        <f>Hakulomake!$B$29</f>
        <v>0</v>
      </c>
    </row>
    <row r="1401" spans="1:25" x14ac:dyDescent="0.25">
      <c r="A1401" s="6" t="s">
        <v>59</v>
      </c>
      <c r="B1401" s="5">
        <f>Hakulomake!$B$17</f>
        <v>0</v>
      </c>
      <c r="C1401" s="61">
        <v>13</v>
      </c>
      <c r="D1401" s="5" t="s">
        <v>2274</v>
      </c>
      <c r="E1401" s="60" t="s">
        <v>2451</v>
      </c>
      <c r="F1401" s="5" t="s">
        <v>2276</v>
      </c>
      <c r="G1401" s="5" t="s">
        <v>2760</v>
      </c>
      <c r="H1401" s="5" t="s">
        <v>2280</v>
      </c>
      <c r="I1401" s="5" t="s">
        <v>157</v>
      </c>
      <c r="J1401" s="61" t="s">
        <v>2452</v>
      </c>
      <c r="N1401" s="13"/>
      <c r="O1401" s="39">
        <f>MIN(Lääkkeet[[#This Row],[Velvoite 1.1.2025 (pakkauksia)]],Lääkkeet[[#This Row],[Suurimman alitusluvan mukainen velvoite 
1.1.-30.6.2025 (pakkauksia)]],Lääkkeet[[#This Row],[Alin saldo 
1.1.-30.6.2025 (pakkauksia)]])*Lääkkeet[[#This Row],[Kirjanpitoarvo / pakkaus 1.1.2025
(EUR  ALV 0 %)]]</f>
        <v>0</v>
      </c>
      <c r="P1401" s="15"/>
      <c r="Q1401" s="12"/>
      <c r="R1401" s="12"/>
      <c r="S1401" s="12"/>
      <c r="T1401" s="13"/>
      <c r="U1401" s="39">
        <f>MIN(Lääkkeet[[#This Row],[Velvoite 1.7.2025 (pakkauksia)]],Lääkkeet[[#This Row],[Suurimman alitusluvan mukainen velvoite
1.7.-31.12.2025 (pakkauksia)]],Lääkkeet[[#This Row],[Alin saldo 
1.7.-31.12.2025 (pakkauksia)]])*Lääkkeet[[#This Row],[Kirjanpitoarvo / pakkaus 1.7.2025
(EUR  ALV 0 %)]]</f>
        <v>0</v>
      </c>
      <c r="W1401" s="49" t="str" cm="1">
        <f t="array" ref="W1401">IFERROR(_xlfn.IFS(Lääkkeet[[#This Row],[Sitoutunut pääoma 
1.1.-30.6.2025 (EUR)]]&gt;0,"Täytetyt",Lääkkeet[[#This Row],[Sitoutunut pääoma 
1.7.-31.12.2025 (EUR)]]&gt;0,"Täytetyt"),"")</f>
        <v/>
      </c>
      <c r="X1401" s="49"/>
      <c r="Y1401" s="5">
        <f>Hakulomake!$B$29</f>
        <v>0</v>
      </c>
    </row>
    <row r="1402" spans="1:25" x14ac:dyDescent="0.25">
      <c r="A1402" s="6" t="s">
        <v>59</v>
      </c>
      <c r="B1402" s="5">
        <f>Hakulomake!$B$17</f>
        <v>0</v>
      </c>
      <c r="C1402" s="61">
        <v>13</v>
      </c>
      <c r="D1402" s="5" t="s">
        <v>2274</v>
      </c>
      <c r="E1402" s="60" t="s">
        <v>2777</v>
      </c>
      <c r="F1402" s="5" t="s">
        <v>2276</v>
      </c>
      <c r="G1402" s="5" t="s">
        <v>2279</v>
      </c>
      <c r="H1402" s="5" t="s">
        <v>2277</v>
      </c>
      <c r="I1402" s="5" t="s">
        <v>157</v>
      </c>
      <c r="J1402" s="61" t="s">
        <v>2354</v>
      </c>
      <c r="N1402" s="13"/>
      <c r="O1402" s="39">
        <f>MIN(Lääkkeet[[#This Row],[Velvoite 1.1.2025 (pakkauksia)]],Lääkkeet[[#This Row],[Suurimman alitusluvan mukainen velvoite 
1.1.-30.6.2025 (pakkauksia)]],Lääkkeet[[#This Row],[Alin saldo 
1.1.-30.6.2025 (pakkauksia)]])*Lääkkeet[[#This Row],[Kirjanpitoarvo / pakkaus 1.1.2025
(EUR  ALV 0 %)]]</f>
        <v>0</v>
      </c>
      <c r="P1402" s="15"/>
      <c r="Q1402" s="12"/>
      <c r="R1402" s="12"/>
      <c r="S1402" s="12"/>
      <c r="T1402" s="13"/>
      <c r="U1402" s="39">
        <f>MIN(Lääkkeet[[#This Row],[Velvoite 1.7.2025 (pakkauksia)]],Lääkkeet[[#This Row],[Suurimman alitusluvan mukainen velvoite
1.7.-31.12.2025 (pakkauksia)]],Lääkkeet[[#This Row],[Alin saldo 
1.7.-31.12.2025 (pakkauksia)]])*Lääkkeet[[#This Row],[Kirjanpitoarvo / pakkaus 1.7.2025
(EUR  ALV 0 %)]]</f>
        <v>0</v>
      </c>
      <c r="W1402" s="49" t="str" cm="1">
        <f t="array" ref="W1402">IFERROR(_xlfn.IFS(Lääkkeet[[#This Row],[Sitoutunut pääoma 
1.1.-30.6.2025 (EUR)]]&gt;0,"Täytetyt",Lääkkeet[[#This Row],[Sitoutunut pääoma 
1.7.-31.12.2025 (EUR)]]&gt;0,"Täytetyt"),"")</f>
        <v/>
      </c>
      <c r="X1402" s="49"/>
      <c r="Y1402" s="5">
        <f>Hakulomake!$B$29</f>
        <v>0</v>
      </c>
    </row>
    <row r="1403" spans="1:25" x14ac:dyDescent="0.25">
      <c r="A1403" s="6" t="s">
        <v>59</v>
      </c>
      <c r="B1403" s="5">
        <f>Hakulomake!$B$17</f>
        <v>0</v>
      </c>
      <c r="C1403" s="61">
        <v>13</v>
      </c>
      <c r="D1403" s="5" t="s">
        <v>2268</v>
      </c>
      <c r="E1403" s="60" t="s">
        <v>2453</v>
      </c>
      <c r="F1403" s="5" t="s">
        <v>2270</v>
      </c>
      <c r="G1403" s="5" t="s">
        <v>2332</v>
      </c>
      <c r="H1403" s="5" t="s">
        <v>2272</v>
      </c>
      <c r="I1403" s="5" t="s">
        <v>946</v>
      </c>
      <c r="J1403" s="61" t="s">
        <v>2273</v>
      </c>
      <c r="N1403" s="13"/>
      <c r="O1403" s="39">
        <f>MIN(Lääkkeet[[#This Row],[Velvoite 1.1.2025 (pakkauksia)]],Lääkkeet[[#This Row],[Suurimman alitusluvan mukainen velvoite 
1.1.-30.6.2025 (pakkauksia)]],Lääkkeet[[#This Row],[Alin saldo 
1.1.-30.6.2025 (pakkauksia)]])*Lääkkeet[[#This Row],[Kirjanpitoarvo / pakkaus 1.1.2025
(EUR  ALV 0 %)]]</f>
        <v>0</v>
      </c>
      <c r="P1403" s="15"/>
      <c r="Q1403" s="12"/>
      <c r="R1403" s="12"/>
      <c r="S1403" s="12"/>
      <c r="T1403" s="13"/>
      <c r="U1403" s="39">
        <f>MIN(Lääkkeet[[#This Row],[Velvoite 1.7.2025 (pakkauksia)]],Lääkkeet[[#This Row],[Suurimman alitusluvan mukainen velvoite
1.7.-31.12.2025 (pakkauksia)]],Lääkkeet[[#This Row],[Alin saldo 
1.7.-31.12.2025 (pakkauksia)]])*Lääkkeet[[#This Row],[Kirjanpitoarvo / pakkaus 1.7.2025
(EUR  ALV 0 %)]]</f>
        <v>0</v>
      </c>
      <c r="W1403" s="49" t="str" cm="1">
        <f t="array" ref="W1403">IFERROR(_xlfn.IFS(Lääkkeet[[#This Row],[Sitoutunut pääoma 
1.1.-30.6.2025 (EUR)]]&gt;0,"Täytetyt",Lääkkeet[[#This Row],[Sitoutunut pääoma 
1.7.-31.12.2025 (EUR)]]&gt;0,"Täytetyt"),"")</f>
        <v/>
      </c>
      <c r="X1403" s="49"/>
      <c r="Y1403" s="5">
        <f>Hakulomake!$B$29</f>
        <v>0</v>
      </c>
    </row>
    <row r="1404" spans="1:25" x14ac:dyDescent="0.25">
      <c r="A1404" s="6" t="s">
        <v>59</v>
      </c>
      <c r="B1404" s="5">
        <f>Hakulomake!$B$17</f>
        <v>0</v>
      </c>
      <c r="C1404" s="61">
        <v>13</v>
      </c>
      <c r="D1404" s="5" t="s">
        <v>2285</v>
      </c>
      <c r="E1404" s="60" t="s">
        <v>2454</v>
      </c>
      <c r="F1404" s="5" t="s">
        <v>2287</v>
      </c>
      <c r="G1404" s="5" t="s">
        <v>2288</v>
      </c>
      <c r="H1404" s="5" t="s">
        <v>1017</v>
      </c>
      <c r="I1404" s="5" t="s">
        <v>206</v>
      </c>
      <c r="J1404" s="61" t="s">
        <v>947</v>
      </c>
      <c r="N1404" s="13"/>
      <c r="O1404" s="39">
        <f>MIN(Lääkkeet[[#This Row],[Velvoite 1.1.2025 (pakkauksia)]],Lääkkeet[[#This Row],[Suurimman alitusluvan mukainen velvoite 
1.1.-30.6.2025 (pakkauksia)]],Lääkkeet[[#This Row],[Alin saldo 
1.1.-30.6.2025 (pakkauksia)]])*Lääkkeet[[#This Row],[Kirjanpitoarvo / pakkaus 1.1.2025
(EUR  ALV 0 %)]]</f>
        <v>0</v>
      </c>
      <c r="P1404" s="15"/>
      <c r="Q1404" s="12"/>
      <c r="R1404" s="12"/>
      <c r="S1404" s="12"/>
      <c r="T1404" s="13"/>
      <c r="U1404" s="39">
        <f>MIN(Lääkkeet[[#This Row],[Velvoite 1.7.2025 (pakkauksia)]],Lääkkeet[[#This Row],[Suurimman alitusluvan mukainen velvoite
1.7.-31.12.2025 (pakkauksia)]],Lääkkeet[[#This Row],[Alin saldo 
1.7.-31.12.2025 (pakkauksia)]])*Lääkkeet[[#This Row],[Kirjanpitoarvo / pakkaus 1.7.2025
(EUR  ALV 0 %)]]</f>
        <v>0</v>
      </c>
      <c r="W1404" s="49" t="str" cm="1">
        <f t="array" ref="W1404">IFERROR(_xlfn.IFS(Lääkkeet[[#This Row],[Sitoutunut pääoma 
1.1.-30.6.2025 (EUR)]]&gt;0,"Täytetyt",Lääkkeet[[#This Row],[Sitoutunut pääoma 
1.7.-31.12.2025 (EUR)]]&gt;0,"Täytetyt"),"")</f>
        <v/>
      </c>
      <c r="X1404" s="49"/>
      <c r="Y1404" s="5">
        <f>Hakulomake!$B$29</f>
        <v>0</v>
      </c>
    </row>
    <row r="1405" spans="1:25" x14ac:dyDescent="0.25">
      <c r="A1405" s="6" t="s">
        <v>59</v>
      </c>
      <c r="B1405" s="5">
        <f>Hakulomake!$B$17</f>
        <v>0</v>
      </c>
      <c r="C1405" s="61">
        <v>13</v>
      </c>
      <c r="D1405" s="5" t="s">
        <v>2274</v>
      </c>
      <c r="E1405" s="60" t="s">
        <v>2455</v>
      </c>
      <c r="F1405" s="5" t="s">
        <v>2276</v>
      </c>
      <c r="G1405" s="5" t="s">
        <v>2335</v>
      </c>
      <c r="H1405" s="5" t="s">
        <v>2297</v>
      </c>
      <c r="I1405" s="5" t="s">
        <v>157</v>
      </c>
      <c r="J1405" s="61" t="s">
        <v>2297</v>
      </c>
      <c r="N1405" s="13"/>
      <c r="O1405" s="39">
        <f>MIN(Lääkkeet[[#This Row],[Velvoite 1.1.2025 (pakkauksia)]],Lääkkeet[[#This Row],[Suurimman alitusluvan mukainen velvoite 
1.1.-30.6.2025 (pakkauksia)]],Lääkkeet[[#This Row],[Alin saldo 
1.1.-30.6.2025 (pakkauksia)]])*Lääkkeet[[#This Row],[Kirjanpitoarvo / pakkaus 1.1.2025
(EUR  ALV 0 %)]]</f>
        <v>0</v>
      </c>
      <c r="P1405" s="15"/>
      <c r="Q1405" s="12"/>
      <c r="R1405" s="12"/>
      <c r="S1405" s="12"/>
      <c r="T1405" s="13"/>
      <c r="U1405" s="39">
        <f>MIN(Lääkkeet[[#This Row],[Velvoite 1.7.2025 (pakkauksia)]],Lääkkeet[[#This Row],[Suurimman alitusluvan mukainen velvoite
1.7.-31.12.2025 (pakkauksia)]],Lääkkeet[[#This Row],[Alin saldo 
1.7.-31.12.2025 (pakkauksia)]])*Lääkkeet[[#This Row],[Kirjanpitoarvo / pakkaus 1.7.2025
(EUR  ALV 0 %)]]</f>
        <v>0</v>
      </c>
      <c r="W1405" s="49" t="str" cm="1">
        <f t="array" ref="W1405">IFERROR(_xlfn.IFS(Lääkkeet[[#This Row],[Sitoutunut pääoma 
1.1.-30.6.2025 (EUR)]]&gt;0,"Täytetyt",Lääkkeet[[#This Row],[Sitoutunut pääoma 
1.7.-31.12.2025 (EUR)]]&gt;0,"Täytetyt"),"")</f>
        <v/>
      </c>
      <c r="X1405" s="49"/>
      <c r="Y1405" s="5">
        <f>Hakulomake!$B$29</f>
        <v>0</v>
      </c>
    </row>
    <row r="1406" spans="1:25" x14ac:dyDescent="0.25">
      <c r="A1406" s="6" t="s">
        <v>59</v>
      </c>
      <c r="B1406" s="5">
        <f>Hakulomake!$B$17</f>
        <v>0</v>
      </c>
      <c r="C1406" s="61">
        <v>13</v>
      </c>
      <c r="D1406" s="5" t="s">
        <v>2370</v>
      </c>
      <c r="E1406" s="60" t="s">
        <v>2456</v>
      </c>
      <c r="F1406" s="5" t="s">
        <v>2372</v>
      </c>
      <c r="G1406" s="5" t="s">
        <v>2373</v>
      </c>
      <c r="H1406" s="5" t="s">
        <v>2457</v>
      </c>
      <c r="I1406" s="5" t="s">
        <v>157</v>
      </c>
      <c r="J1406" s="61" t="s">
        <v>2458</v>
      </c>
      <c r="N1406" s="13"/>
      <c r="O1406" s="39">
        <f>MIN(Lääkkeet[[#This Row],[Velvoite 1.1.2025 (pakkauksia)]],Lääkkeet[[#This Row],[Suurimman alitusluvan mukainen velvoite 
1.1.-30.6.2025 (pakkauksia)]],Lääkkeet[[#This Row],[Alin saldo 
1.1.-30.6.2025 (pakkauksia)]])*Lääkkeet[[#This Row],[Kirjanpitoarvo / pakkaus 1.1.2025
(EUR  ALV 0 %)]]</f>
        <v>0</v>
      </c>
      <c r="P1406" s="15"/>
      <c r="Q1406" s="12"/>
      <c r="R1406" s="12"/>
      <c r="S1406" s="12"/>
      <c r="T1406" s="13"/>
      <c r="U1406" s="39">
        <f>MIN(Lääkkeet[[#This Row],[Velvoite 1.7.2025 (pakkauksia)]],Lääkkeet[[#This Row],[Suurimman alitusluvan mukainen velvoite
1.7.-31.12.2025 (pakkauksia)]],Lääkkeet[[#This Row],[Alin saldo 
1.7.-31.12.2025 (pakkauksia)]])*Lääkkeet[[#This Row],[Kirjanpitoarvo / pakkaus 1.7.2025
(EUR  ALV 0 %)]]</f>
        <v>0</v>
      </c>
      <c r="W1406" s="49" t="str" cm="1">
        <f t="array" ref="W1406">IFERROR(_xlfn.IFS(Lääkkeet[[#This Row],[Sitoutunut pääoma 
1.1.-30.6.2025 (EUR)]]&gt;0,"Täytetyt",Lääkkeet[[#This Row],[Sitoutunut pääoma 
1.7.-31.12.2025 (EUR)]]&gt;0,"Täytetyt"),"")</f>
        <v/>
      </c>
      <c r="X1406" s="49"/>
      <c r="Y1406" s="5">
        <f>Hakulomake!$B$29</f>
        <v>0</v>
      </c>
    </row>
    <row r="1407" spans="1:25" x14ac:dyDescent="0.25">
      <c r="A1407" s="6" t="s">
        <v>59</v>
      </c>
      <c r="B1407" s="5">
        <f>Hakulomake!$B$17</f>
        <v>0</v>
      </c>
      <c r="C1407" s="61">
        <v>13</v>
      </c>
      <c r="D1407" s="5" t="s">
        <v>2268</v>
      </c>
      <c r="E1407" s="60" t="s">
        <v>2459</v>
      </c>
      <c r="F1407" s="5" t="s">
        <v>2270</v>
      </c>
      <c r="G1407" s="5" t="s">
        <v>2271</v>
      </c>
      <c r="H1407" s="5" t="s">
        <v>2460</v>
      </c>
      <c r="I1407" s="5" t="s">
        <v>206</v>
      </c>
      <c r="J1407" s="61" t="s">
        <v>2430</v>
      </c>
      <c r="N1407" s="13"/>
      <c r="O1407" s="39">
        <f>MIN(Lääkkeet[[#This Row],[Velvoite 1.1.2025 (pakkauksia)]],Lääkkeet[[#This Row],[Suurimman alitusluvan mukainen velvoite 
1.1.-30.6.2025 (pakkauksia)]],Lääkkeet[[#This Row],[Alin saldo 
1.1.-30.6.2025 (pakkauksia)]])*Lääkkeet[[#This Row],[Kirjanpitoarvo / pakkaus 1.1.2025
(EUR  ALV 0 %)]]</f>
        <v>0</v>
      </c>
      <c r="P1407" s="15"/>
      <c r="Q1407" s="12"/>
      <c r="R1407" s="12"/>
      <c r="S1407" s="12"/>
      <c r="T1407" s="13"/>
      <c r="U1407" s="39">
        <f>MIN(Lääkkeet[[#This Row],[Velvoite 1.7.2025 (pakkauksia)]],Lääkkeet[[#This Row],[Suurimman alitusluvan mukainen velvoite
1.7.-31.12.2025 (pakkauksia)]],Lääkkeet[[#This Row],[Alin saldo 
1.7.-31.12.2025 (pakkauksia)]])*Lääkkeet[[#This Row],[Kirjanpitoarvo / pakkaus 1.7.2025
(EUR  ALV 0 %)]]</f>
        <v>0</v>
      </c>
      <c r="W1407" s="49" t="str" cm="1">
        <f t="array" ref="W1407">IFERROR(_xlfn.IFS(Lääkkeet[[#This Row],[Sitoutunut pääoma 
1.1.-30.6.2025 (EUR)]]&gt;0,"Täytetyt",Lääkkeet[[#This Row],[Sitoutunut pääoma 
1.7.-31.12.2025 (EUR)]]&gt;0,"Täytetyt"),"")</f>
        <v/>
      </c>
      <c r="X1407" s="49"/>
      <c r="Y1407" s="5">
        <f>Hakulomake!$B$29</f>
        <v>0</v>
      </c>
    </row>
    <row r="1408" spans="1:25" x14ac:dyDescent="0.25">
      <c r="A1408" s="6" t="s">
        <v>59</v>
      </c>
      <c r="B1408" s="5">
        <f>Hakulomake!$B$17</f>
        <v>0</v>
      </c>
      <c r="C1408" s="61">
        <v>14</v>
      </c>
      <c r="D1408" s="5" t="s">
        <v>2461</v>
      </c>
      <c r="E1408" s="60" t="s">
        <v>2778</v>
      </c>
      <c r="F1408" s="5" t="s">
        <v>2462</v>
      </c>
      <c r="G1408" s="5" t="s">
        <v>2779</v>
      </c>
      <c r="H1408" s="5" t="s">
        <v>203</v>
      </c>
      <c r="I1408" s="5" t="s">
        <v>2463</v>
      </c>
      <c r="J1408" s="61" t="s">
        <v>2464</v>
      </c>
      <c r="N1408" s="13"/>
      <c r="O1408" s="39">
        <f>MIN(Lääkkeet[[#This Row],[Velvoite 1.1.2025 (pakkauksia)]],Lääkkeet[[#This Row],[Suurimman alitusluvan mukainen velvoite 
1.1.-30.6.2025 (pakkauksia)]],Lääkkeet[[#This Row],[Alin saldo 
1.1.-30.6.2025 (pakkauksia)]])*Lääkkeet[[#This Row],[Kirjanpitoarvo / pakkaus 1.1.2025
(EUR  ALV 0 %)]]</f>
        <v>0</v>
      </c>
      <c r="P1408" s="15"/>
      <c r="Q1408" s="12"/>
      <c r="R1408" s="12"/>
      <c r="S1408" s="12"/>
      <c r="T1408" s="13"/>
      <c r="U1408" s="39">
        <f>MIN(Lääkkeet[[#This Row],[Velvoite 1.7.2025 (pakkauksia)]],Lääkkeet[[#This Row],[Suurimman alitusluvan mukainen velvoite
1.7.-31.12.2025 (pakkauksia)]],Lääkkeet[[#This Row],[Alin saldo 
1.7.-31.12.2025 (pakkauksia)]])*Lääkkeet[[#This Row],[Kirjanpitoarvo / pakkaus 1.7.2025
(EUR  ALV 0 %)]]</f>
        <v>0</v>
      </c>
      <c r="W1408" s="49" t="str" cm="1">
        <f t="array" ref="W1408">IFERROR(_xlfn.IFS(Lääkkeet[[#This Row],[Sitoutunut pääoma 
1.1.-30.6.2025 (EUR)]]&gt;0,"Täytetyt",Lääkkeet[[#This Row],[Sitoutunut pääoma 
1.7.-31.12.2025 (EUR)]]&gt;0,"Täytetyt"),"")</f>
        <v/>
      </c>
      <c r="X1408" s="49"/>
      <c r="Y1408" s="5">
        <f>Hakulomake!$B$29</f>
        <v>0</v>
      </c>
    </row>
    <row r="1409" spans="1:25" x14ac:dyDescent="0.25">
      <c r="A1409" s="6" t="s">
        <v>59</v>
      </c>
      <c r="B1409" s="5">
        <f>Hakulomake!$B$17</f>
        <v>0</v>
      </c>
      <c r="C1409" s="61">
        <v>14</v>
      </c>
      <c r="D1409" s="5" t="s">
        <v>2465</v>
      </c>
      <c r="E1409" s="60" t="s">
        <v>2466</v>
      </c>
      <c r="F1409" s="5" t="s">
        <v>2467</v>
      </c>
      <c r="G1409" s="5" t="s">
        <v>2468</v>
      </c>
      <c r="H1409" s="5" t="s">
        <v>2469</v>
      </c>
      <c r="I1409" s="5" t="s">
        <v>1428</v>
      </c>
      <c r="J1409" s="61" t="s">
        <v>2470</v>
      </c>
      <c r="N1409" s="13"/>
      <c r="O1409" s="39">
        <f>MIN(Lääkkeet[[#This Row],[Velvoite 1.1.2025 (pakkauksia)]],Lääkkeet[[#This Row],[Suurimman alitusluvan mukainen velvoite 
1.1.-30.6.2025 (pakkauksia)]],Lääkkeet[[#This Row],[Alin saldo 
1.1.-30.6.2025 (pakkauksia)]])*Lääkkeet[[#This Row],[Kirjanpitoarvo / pakkaus 1.1.2025
(EUR  ALV 0 %)]]</f>
        <v>0</v>
      </c>
      <c r="P1409" s="15"/>
      <c r="Q1409" s="12"/>
      <c r="R1409" s="12"/>
      <c r="S1409" s="12"/>
      <c r="T1409" s="13"/>
      <c r="U1409" s="39">
        <f>MIN(Lääkkeet[[#This Row],[Velvoite 1.7.2025 (pakkauksia)]],Lääkkeet[[#This Row],[Suurimman alitusluvan mukainen velvoite
1.7.-31.12.2025 (pakkauksia)]],Lääkkeet[[#This Row],[Alin saldo 
1.7.-31.12.2025 (pakkauksia)]])*Lääkkeet[[#This Row],[Kirjanpitoarvo / pakkaus 1.7.2025
(EUR  ALV 0 %)]]</f>
        <v>0</v>
      </c>
      <c r="W1409" s="49" t="str" cm="1">
        <f t="array" ref="W1409">IFERROR(_xlfn.IFS(Lääkkeet[[#This Row],[Sitoutunut pääoma 
1.1.-30.6.2025 (EUR)]]&gt;0,"Täytetyt",Lääkkeet[[#This Row],[Sitoutunut pääoma 
1.7.-31.12.2025 (EUR)]]&gt;0,"Täytetyt"),"")</f>
        <v/>
      </c>
      <c r="X1409" s="49"/>
      <c r="Y1409" s="5">
        <f>Hakulomake!$B$29</f>
        <v>0</v>
      </c>
    </row>
    <row r="1410" spans="1:25" x14ac:dyDescent="0.25">
      <c r="A1410" s="6" t="s">
        <v>59</v>
      </c>
      <c r="B1410" s="5">
        <f>Hakulomake!$B$17</f>
        <v>0</v>
      </c>
      <c r="C1410" s="61">
        <v>14</v>
      </c>
      <c r="D1410" s="5" t="s">
        <v>2465</v>
      </c>
      <c r="E1410" s="60" t="s">
        <v>2471</v>
      </c>
      <c r="F1410" s="5" t="s">
        <v>2467</v>
      </c>
      <c r="G1410" s="5" t="s">
        <v>2468</v>
      </c>
      <c r="H1410" s="5" t="s">
        <v>2469</v>
      </c>
      <c r="I1410" s="5" t="s">
        <v>1428</v>
      </c>
      <c r="J1410" s="61" t="s">
        <v>2472</v>
      </c>
      <c r="N1410" s="13"/>
      <c r="O1410" s="39">
        <f>MIN(Lääkkeet[[#This Row],[Velvoite 1.1.2025 (pakkauksia)]],Lääkkeet[[#This Row],[Suurimman alitusluvan mukainen velvoite 
1.1.-30.6.2025 (pakkauksia)]],Lääkkeet[[#This Row],[Alin saldo 
1.1.-30.6.2025 (pakkauksia)]])*Lääkkeet[[#This Row],[Kirjanpitoarvo / pakkaus 1.1.2025
(EUR  ALV 0 %)]]</f>
        <v>0</v>
      </c>
      <c r="P1410" s="15"/>
      <c r="Q1410" s="12"/>
      <c r="R1410" s="12"/>
      <c r="S1410" s="12"/>
      <c r="T1410" s="13"/>
      <c r="U1410" s="39">
        <f>MIN(Lääkkeet[[#This Row],[Velvoite 1.7.2025 (pakkauksia)]],Lääkkeet[[#This Row],[Suurimman alitusluvan mukainen velvoite
1.7.-31.12.2025 (pakkauksia)]],Lääkkeet[[#This Row],[Alin saldo 
1.7.-31.12.2025 (pakkauksia)]])*Lääkkeet[[#This Row],[Kirjanpitoarvo / pakkaus 1.7.2025
(EUR  ALV 0 %)]]</f>
        <v>0</v>
      </c>
      <c r="W1410" s="49" t="str" cm="1">
        <f t="array" ref="W1410">IFERROR(_xlfn.IFS(Lääkkeet[[#This Row],[Sitoutunut pääoma 
1.1.-30.6.2025 (EUR)]]&gt;0,"Täytetyt",Lääkkeet[[#This Row],[Sitoutunut pääoma 
1.7.-31.12.2025 (EUR)]]&gt;0,"Täytetyt"),"")</f>
        <v/>
      </c>
      <c r="X1410" s="49"/>
      <c r="Y1410" s="5">
        <f>Hakulomake!$B$29</f>
        <v>0</v>
      </c>
    </row>
    <row r="1411" spans="1:25" x14ac:dyDescent="0.25">
      <c r="A1411" s="6" t="s">
        <v>59</v>
      </c>
      <c r="B1411" s="5">
        <f>Hakulomake!$B$17</f>
        <v>0</v>
      </c>
      <c r="C1411" s="61">
        <v>14</v>
      </c>
      <c r="D1411" s="5" t="s">
        <v>2473</v>
      </c>
      <c r="E1411" s="60" t="s">
        <v>2474</v>
      </c>
      <c r="F1411" s="5" t="s">
        <v>2475</v>
      </c>
      <c r="G1411" s="5" t="s">
        <v>2780</v>
      </c>
      <c r="H1411" s="5" t="s">
        <v>436</v>
      </c>
      <c r="I1411" s="5" t="s">
        <v>206</v>
      </c>
      <c r="J1411" s="61" t="s">
        <v>651</v>
      </c>
      <c r="N1411" s="13"/>
      <c r="O1411" s="39">
        <f>MIN(Lääkkeet[[#This Row],[Velvoite 1.1.2025 (pakkauksia)]],Lääkkeet[[#This Row],[Suurimman alitusluvan mukainen velvoite 
1.1.-30.6.2025 (pakkauksia)]],Lääkkeet[[#This Row],[Alin saldo 
1.1.-30.6.2025 (pakkauksia)]])*Lääkkeet[[#This Row],[Kirjanpitoarvo / pakkaus 1.1.2025
(EUR  ALV 0 %)]]</f>
        <v>0</v>
      </c>
      <c r="P1411" s="15"/>
      <c r="Q1411" s="12"/>
      <c r="R1411" s="12"/>
      <c r="S1411" s="12"/>
      <c r="T1411" s="13"/>
      <c r="U1411" s="39">
        <f>MIN(Lääkkeet[[#This Row],[Velvoite 1.7.2025 (pakkauksia)]],Lääkkeet[[#This Row],[Suurimman alitusluvan mukainen velvoite
1.7.-31.12.2025 (pakkauksia)]],Lääkkeet[[#This Row],[Alin saldo 
1.7.-31.12.2025 (pakkauksia)]])*Lääkkeet[[#This Row],[Kirjanpitoarvo / pakkaus 1.7.2025
(EUR  ALV 0 %)]]</f>
        <v>0</v>
      </c>
      <c r="W1411" s="49" t="str" cm="1">
        <f t="array" ref="W1411">IFERROR(_xlfn.IFS(Lääkkeet[[#This Row],[Sitoutunut pääoma 
1.1.-30.6.2025 (EUR)]]&gt;0,"Täytetyt",Lääkkeet[[#This Row],[Sitoutunut pääoma 
1.7.-31.12.2025 (EUR)]]&gt;0,"Täytetyt"),"")</f>
        <v/>
      </c>
      <c r="X1411" s="49"/>
      <c r="Y1411" s="5">
        <f>Hakulomake!$B$29</f>
        <v>0</v>
      </c>
    </row>
    <row r="1412" spans="1:25" x14ac:dyDescent="0.25">
      <c r="A1412" s="6" t="s">
        <v>59</v>
      </c>
      <c r="B1412" s="5">
        <f>Hakulomake!$B$17</f>
        <v>0</v>
      </c>
      <c r="C1412" s="61">
        <v>14</v>
      </c>
      <c r="D1412" s="5" t="s">
        <v>2473</v>
      </c>
      <c r="E1412" s="60" t="s">
        <v>2476</v>
      </c>
      <c r="F1412" s="5" t="s">
        <v>2475</v>
      </c>
      <c r="G1412" s="5" t="s">
        <v>2477</v>
      </c>
      <c r="H1412" s="5" t="s">
        <v>436</v>
      </c>
      <c r="I1412" s="5" t="s">
        <v>206</v>
      </c>
      <c r="J1412" s="61" t="s">
        <v>651</v>
      </c>
      <c r="N1412" s="13"/>
      <c r="O1412" s="39">
        <f>MIN(Lääkkeet[[#This Row],[Velvoite 1.1.2025 (pakkauksia)]],Lääkkeet[[#This Row],[Suurimman alitusluvan mukainen velvoite 
1.1.-30.6.2025 (pakkauksia)]],Lääkkeet[[#This Row],[Alin saldo 
1.1.-30.6.2025 (pakkauksia)]])*Lääkkeet[[#This Row],[Kirjanpitoarvo / pakkaus 1.1.2025
(EUR  ALV 0 %)]]</f>
        <v>0</v>
      </c>
      <c r="P1412" s="15"/>
      <c r="Q1412" s="12"/>
      <c r="R1412" s="12"/>
      <c r="S1412" s="12"/>
      <c r="T1412" s="13"/>
      <c r="U1412" s="39">
        <f>MIN(Lääkkeet[[#This Row],[Velvoite 1.7.2025 (pakkauksia)]],Lääkkeet[[#This Row],[Suurimman alitusluvan mukainen velvoite
1.7.-31.12.2025 (pakkauksia)]],Lääkkeet[[#This Row],[Alin saldo 
1.7.-31.12.2025 (pakkauksia)]])*Lääkkeet[[#This Row],[Kirjanpitoarvo / pakkaus 1.7.2025
(EUR  ALV 0 %)]]</f>
        <v>0</v>
      </c>
      <c r="W1412" s="49" t="str" cm="1">
        <f t="array" ref="W1412">IFERROR(_xlfn.IFS(Lääkkeet[[#This Row],[Sitoutunut pääoma 
1.1.-30.6.2025 (EUR)]]&gt;0,"Täytetyt",Lääkkeet[[#This Row],[Sitoutunut pääoma 
1.7.-31.12.2025 (EUR)]]&gt;0,"Täytetyt"),"")</f>
        <v/>
      </c>
      <c r="X1412" s="49"/>
      <c r="Y1412" s="5">
        <f>Hakulomake!$B$29</f>
        <v>0</v>
      </c>
    </row>
    <row r="1413" spans="1:25" x14ac:dyDescent="0.25">
      <c r="A1413" s="6" t="s">
        <v>59</v>
      </c>
      <c r="B1413" s="5">
        <f>Hakulomake!$B$17</f>
        <v>0</v>
      </c>
      <c r="C1413" s="61">
        <v>14</v>
      </c>
      <c r="D1413" s="5" t="s">
        <v>2473</v>
      </c>
      <c r="E1413" s="60" t="s">
        <v>2478</v>
      </c>
      <c r="F1413" s="5" t="s">
        <v>2475</v>
      </c>
      <c r="G1413" s="5" t="s">
        <v>2479</v>
      </c>
      <c r="H1413" s="5" t="s">
        <v>223</v>
      </c>
      <c r="I1413" s="5" t="s">
        <v>2480</v>
      </c>
      <c r="J1413" s="61" t="s">
        <v>2481</v>
      </c>
      <c r="N1413" s="13"/>
      <c r="O1413" s="39">
        <f>MIN(Lääkkeet[[#This Row],[Velvoite 1.1.2025 (pakkauksia)]],Lääkkeet[[#This Row],[Suurimman alitusluvan mukainen velvoite 
1.1.-30.6.2025 (pakkauksia)]],Lääkkeet[[#This Row],[Alin saldo 
1.1.-30.6.2025 (pakkauksia)]])*Lääkkeet[[#This Row],[Kirjanpitoarvo / pakkaus 1.1.2025
(EUR  ALV 0 %)]]</f>
        <v>0</v>
      </c>
      <c r="P1413" s="15"/>
      <c r="Q1413" s="12"/>
      <c r="R1413" s="12"/>
      <c r="S1413" s="12"/>
      <c r="T1413" s="13"/>
      <c r="U1413" s="39">
        <f>MIN(Lääkkeet[[#This Row],[Velvoite 1.7.2025 (pakkauksia)]],Lääkkeet[[#This Row],[Suurimman alitusluvan mukainen velvoite
1.7.-31.12.2025 (pakkauksia)]],Lääkkeet[[#This Row],[Alin saldo 
1.7.-31.12.2025 (pakkauksia)]])*Lääkkeet[[#This Row],[Kirjanpitoarvo / pakkaus 1.7.2025
(EUR  ALV 0 %)]]</f>
        <v>0</v>
      </c>
      <c r="W1413" s="49" t="str" cm="1">
        <f t="array" ref="W1413">IFERROR(_xlfn.IFS(Lääkkeet[[#This Row],[Sitoutunut pääoma 
1.1.-30.6.2025 (EUR)]]&gt;0,"Täytetyt",Lääkkeet[[#This Row],[Sitoutunut pääoma 
1.7.-31.12.2025 (EUR)]]&gt;0,"Täytetyt"),"")</f>
        <v/>
      </c>
      <c r="X1413" s="49"/>
      <c r="Y1413" s="5">
        <f>Hakulomake!$B$29</f>
        <v>0</v>
      </c>
    </row>
    <row r="1414" spans="1:25" x14ac:dyDescent="0.25">
      <c r="A1414" s="6" t="s">
        <v>59</v>
      </c>
      <c r="B1414" s="5">
        <f>Hakulomake!$B$17</f>
        <v>0</v>
      </c>
      <c r="C1414" s="61">
        <v>14</v>
      </c>
      <c r="D1414" s="5" t="s">
        <v>2482</v>
      </c>
      <c r="E1414" s="60" t="s">
        <v>2483</v>
      </c>
      <c r="F1414" s="5" t="s">
        <v>2484</v>
      </c>
      <c r="G1414" s="5" t="s">
        <v>2485</v>
      </c>
      <c r="I1414" s="5" t="s">
        <v>1428</v>
      </c>
      <c r="J1414" s="61" t="s">
        <v>2486</v>
      </c>
      <c r="N1414" s="13"/>
      <c r="O1414" s="39">
        <f>MIN(Lääkkeet[[#This Row],[Velvoite 1.1.2025 (pakkauksia)]],Lääkkeet[[#This Row],[Suurimman alitusluvan mukainen velvoite 
1.1.-30.6.2025 (pakkauksia)]],Lääkkeet[[#This Row],[Alin saldo 
1.1.-30.6.2025 (pakkauksia)]])*Lääkkeet[[#This Row],[Kirjanpitoarvo / pakkaus 1.1.2025
(EUR  ALV 0 %)]]</f>
        <v>0</v>
      </c>
      <c r="P1414" s="15"/>
      <c r="Q1414" s="12"/>
      <c r="R1414" s="12"/>
      <c r="S1414" s="12"/>
      <c r="T1414" s="13"/>
      <c r="U1414" s="39">
        <f>MIN(Lääkkeet[[#This Row],[Velvoite 1.7.2025 (pakkauksia)]],Lääkkeet[[#This Row],[Suurimman alitusluvan mukainen velvoite
1.7.-31.12.2025 (pakkauksia)]],Lääkkeet[[#This Row],[Alin saldo 
1.7.-31.12.2025 (pakkauksia)]])*Lääkkeet[[#This Row],[Kirjanpitoarvo / pakkaus 1.7.2025
(EUR  ALV 0 %)]]</f>
        <v>0</v>
      </c>
      <c r="W1414" s="49" t="str" cm="1">
        <f t="array" ref="W1414">IFERROR(_xlfn.IFS(Lääkkeet[[#This Row],[Sitoutunut pääoma 
1.1.-30.6.2025 (EUR)]]&gt;0,"Täytetyt",Lääkkeet[[#This Row],[Sitoutunut pääoma 
1.7.-31.12.2025 (EUR)]]&gt;0,"Täytetyt"),"")</f>
        <v/>
      </c>
      <c r="X1414" s="49"/>
      <c r="Y1414" s="5">
        <f>Hakulomake!$B$29</f>
        <v>0</v>
      </c>
    </row>
    <row r="1415" spans="1:25" x14ac:dyDescent="0.25">
      <c r="A1415" s="6" t="s">
        <v>59</v>
      </c>
      <c r="B1415" s="5">
        <f>Hakulomake!$B$17</f>
        <v>0</v>
      </c>
      <c r="C1415" s="61">
        <v>14</v>
      </c>
      <c r="D1415" s="5" t="s">
        <v>2487</v>
      </c>
      <c r="E1415" s="60" t="s">
        <v>2488</v>
      </c>
      <c r="F1415" s="5" t="s">
        <v>2489</v>
      </c>
      <c r="G1415" s="5" t="s">
        <v>2490</v>
      </c>
      <c r="H1415" s="5" t="s">
        <v>111</v>
      </c>
      <c r="I1415" s="5" t="s">
        <v>206</v>
      </c>
      <c r="J1415" s="61" t="s">
        <v>72</v>
      </c>
      <c r="N1415" s="13"/>
      <c r="O1415" s="39">
        <f>MIN(Lääkkeet[[#This Row],[Velvoite 1.1.2025 (pakkauksia)]],Lääkkeet[[#This Row],[Suurimman alitusluvan mukainen velvoite 
1.1.-30.6.2025 (pakkauksia)]],Lääkkeet[[#This Row],[Alin saldo 
1.1.-30.6.2025 (pakkauksia)]])*Lääkkeet[[#This Row],[Kirjanpitoarvo / pakkaus 1.1.2025
(EUR  ALV 0 %)]]</f>
        <v>0</v>
      </c>
      <c r="P1415" s="15"/>
      <c r="Q1415" s="12"/>
      <c r="R1415" s="12"/>
      <c r="S1415" s="12"/>
      <c r="T1415" s="13"/>
      <c r="U1415" s="39">
        <f>MIN(Lääkkeet[[#This Row],[Velvoite 1.7.2025 (pakkauksia)]],Lääkkeet[[#This Row],[Suurimman alitusluvan mukainen velvoite
1.7.-31.12.2025 (pakkauksia)]],Lääkkeet[[#This Row],[Alin saldo 
1.7.-31.12.2025 (pakkauksia)]])*Lääkkeet[[#This Row],[Kirjanpitoarvo / pakkaus 1.7.2025
(EUR  ALV 0 %)]]</f>
        <v>0</v>
      </c>
      <c r="W1415" s="49" t="str" cm="1">
        <f t="array" ref="W1415">IFERROR(_xlfn.IFS(Lääkkeet[[#This Row],[Sitoutunut pääoma 
1.1.-30.6.2025 (EUR)]]&gt;0,"Täytetyt",Lääkkeet[[#This Row],[Sitoutunut pääoma 
1.7.-31.12.2025 (EUR)]]&gt;0,"Täytetyt"),"")</f>
        <v/>
      </c>
      <c r="X1415" s="49"/>
      <c r="Y1415" s="5">
        <f>Hakulomake!$B$29</f>
        <v>0</v>
      </c>
    </row>
    <row r="1416" spans="1:25" x14ac:dyDescent="0.25">
      <c r="A1416" s="6" t="s">
        <v>59</v>
      </c>
      <c r="B1416" s="5">
        <f>Hakulomake!$B$17</f>
        <v>0</v>
      </c>
      <c r="C1416" s="61">
        <v>14</v>
      </c>
      <c r="D1416" s="5" t="s">
        <v>2461</v>
      </c>
      <c r="E1416" s="60" t="s">
        <v>2781</v>
      </c>
      <c r="F1416" s="5" t="s">
        <v>2462</v>
      </c>
      <c r="G1416" s="5" t="s">
        <v>2779</v>
      </c>
      <c r="H1416" s="5" t="s">
        <v>203</v>
      </c>
      <c r="I1416" s="5" t="s">
        <v>2463</v>
      </c>
      <c r="J1416" s="61" t="s">
        <v>2491</v>
      </c>
      <c r="N1416" s="13"/>
      <c r="O1416" s="39">
        <f>MIN(Lääkkeet[[#This Row],[Velvoite 1.1.2025 (pakkauksia)]],Lääkkeet[[#This Row],[Suurimman alitusluvan mukainen velvoite 
1.1.-30.6.2025 (pakkauksia)]],Lääkkeet[[#This Row],[Alin saldo 
1.1.-30.6.2025 (pakkauksia)]])*Lääkkeet[[#This Row],[Kirjanpitoarvo / pakkaus 1.1.2025
(EUR  ALV 0 %)]]</f>
        <v>0</v>
      </c>
      <c r="P1416" s="15"/>
      <c r="Q1416" s="12"/>
      <c r="R1416" s="12"/>
      <c r="S1416" s="12"/>
      <c r="T1416" s="13"/>
      <c r="U1416" s="39">
        <f>MIN(Lääkkeet[[#This Row],[Velvoite 1.7.2025 (pakkauksia)]],Lääkkeet[[#This Row],[Suurimman alitusluvan mukainen velvoite
1.7.-31.12.2025 (pakkauksia)]],Lääkkeet[[#This Row],[Alin saldo 
1.7.-31.12.2025 (pakkauksia)]])*Lääkkeet[[#This Row],[Kirjanpitoarvo / pakkaus 1.7.2025
(EUR  ALV 0 %)]]</f>
        <v>0</v>
      </c>
      <c r="W1416" s="49" t="str" cm="1">
        <f t="array" ref="W1416">IFERROR(_xlfn.IFS(Lääkkeet[[#This Row],[Sitoutunut pääoma 
1.1.-30.6.2025 (EUR)]]&gt;0,"Täytetyt",Lääkkeet[[#This Row],[Sitoutunut pääoma 
1.7.-31.12.2025 (EUR)]]&gt;0,"Täytetyt"),"")</f>
        <v/>
      </c>
      <c r="X1416" s="49"/>
      <c r="Y1416" s="5">
        <f>Hakulomake!$B$29</f>
        <v>0</v>
      </c>
    </row>
    <row r="1417" spans="1:25" x14ac:dyDescent="0.25">
      <c r="A1417" s="6" t="s">
        <v>59</v>
      </c>
      <c r="B1417" s="5">
        <f>Hakulomake!$B$17</f>
        <v>0</v>
      </c>
      <c r="C1417" s="61">
        <v>14</v>
      </c>
      <c r="D1417" s="5" t="s">
        <v>2465</v>
      </c>
      <c r="E1417" s="60" t="s">
        <v>2492</v>
      </c>
      <c r="F1417" s="5" t="s">
        <v>2467</v>
      </c>
      <c r="G1417" s="5" t="s">
        <v>2493</v>
      </c>
      <c r="H1417" s="5" t="s">
        <v>654</v>
      </c>
      <c r="I1417" s="5" t="s">
        <v>206</v>
      </c>
      <c r="J1417" s="61" t="s">
        <v>72</v>
      </c>
      <c r="N1417" s="13"/>
      <c r="O1417" s="39">
        <f>MIN(Lääkkeet[[#This Row],[Velvoite 1.1.2025 (pakkauksia)]],Lääkkeet[[#This Row],[Suurimman alitusluvan mukainen velvoite 
1.1.-30.6.2025 (pakkauksia)]],Lääkkeet[[#This Row],[Alin saldo 
1.1.-30.6.2025 (pakkauksia)]])*Lääkkeet[[#This Row],[Kirjanpitoarvo / pakkaus 1.1.2025
(EUR  ALV 0 %)]]</f>
        <v>0</v>
      </c>
      <c r="P1417" s="15"/>
      <c r="Q1417" s="12"/>
      <c r="R1417" s="12"/>
      <c r="S1417" s="12"/>
      <c r="T1417" s="13"/>
      <c r="U1417" s="39">
        <f>MIN(Lääkkeet[[#This Row],[Velvoite 1.7.2025 (pakkauksia)]],Lääkkeet[[#This Row],[Suurimman alitusluvan mukainen velvoite
1.7.-31.12.2025 (pakkauksia)]],Lääkkeet[[#This Row],[Alin saldo 
1.7.-31.12.2025 (pakkauksia)]])*Lääkkeet[[#This Row],[Kirjanpitoarvo / pakkaus 1.7.2025
(EUR  ALV 0 %)]]</f>
        <v>0</v>
      </c>
      <c r="W1417" s="49" t="str" cm="1">
        <f t="array" ref="W1417">IFERROR(_xlfn.IFS(Lääkkeet[[#This Row],[Sitoutunut pääoma 
1.1.-30.6.2025 (EUR)]]&gt;0,"Täytetyt",Lääkkeet[[#This Row],[Sitoutunut pääoma 
1.7.-31.12.2025 (EUR)]]&gt;0,"Täytetyt"),"")</f>
        <v/>
      </c>
      <c r="X1417" s="49"/>
      <c r="Y1417" s="5">
        <f>Hakulomake!$B$29</f>
        <v>0</v>
      </c>
    </row>
    <row r="1418" spans="1:25" x14ac:dyDescent="0.25">
      <c r="A1418" s="6" t="s">
        <v>59</v>
      </c>
      <c r="B1418" s="5">
        <f>Hakulomake!$B$17</f>
        <v>0</v>
      </c>
      <c r="C1418" s="61">
        <v>14</v>
      </c>
      <c r="D1418" s="5" t="s">
        <v>2494</v>
      </c>
      <c r="E1418" s="60" t="s">
        <v>2495</v>
      </c>
      <c r="F1418" s="5" t="s">
        <v>2496</v>
      </c>
      <c r="G1418" s="5" t="s">
        <v>2497</v>
      </c>
      <c r="H1418" s="5" t="s">
        <v>2498</v>
      </c>
      <c r="I1418" s="5" t="s">
        <v>206</v>
      </c>
      <c r="J1418" s="61" t="s">
        <v>1274</v>
      </c>
      <c r="N1418" s="13"/>
      <c r="O1418" s="39">
        <f>MIN(Lääkkeet[[#This Row],[Velvoite 1.1.2025 (pakkauksia)]],Lääkkeet[[#This Row],[Suurimman alitusluvan mukainen velvoite 
1.1.-30.6.2025 (pakkauksia)]],Lääkkeet[[#This Row],[Alin saldo 
1.1.-30.6.2025 (pakkauksia)]])*Lääkkeet[[#This Row],[Kirjanpitoarvo / pakkaus 1.1.2025
(EUR  ALV 0 %)]]</f>
        <v>0</v>
      </c>
      <c r="P1418" s="15"/>
      <c r="Q1418" s="12"/>
      <c r="R1418" s="12"/>
      <c r="S1418" s="12"/>
      <c r="T1418" s="13"/>
      <c r="U1418" s="39">
        <f>MIN(Lääkkeet[[#This Row],[Velvoite 1.7.2025 (pakkauksia)]],Lääkkeet[[#This Row],[Suurimman alitusluvan mukainen velvoite
1.7.-31.12.2025 (pakkauksia)]],Lääkkeet[[#This Row],[Alin saldo 
1.7.-31.12.2025 (pakkauksia)]])*Lääkkeet[[#This Row],[Kirjanpitoarvo / pakkaus 1.7.2025
(EUR  ALV 0 %)]]</f>
        <v>0</v>
      </c>
      <c r="W1418" s="49" t="str" cm="1">
        <f t="array" ref="W1418">IFERROR(_xlfn.IFS(Lääkkeet[[#This Row],[Sitoutunut pääoma 
1.1.-30.6.2025 (EUR)]]&gt;0,"Täytetyt",Lääkkeet[[#This Row],[Sitoutunut pääoma 
1.7.-31.12.2025 (EUR)]]&gt;0,"Täytetyt"),"")</f>
        <v/>
      </c>
      <c r="X1418" s="49"/>
      <c r="Y1418" s="5">
        <f>Hakulomake!$B$29</f>
        <v>0</v>
      </c>
    </row>
    <row r="1419" spans="1:25" x14ac:dyDescent="0.25">
      <c r="A1419" s="6" t="s">
        <v>59</v>
      </c>
      <c r="B1419" s="5">
        <f>Hakulomake!$B$17</f>
        <v>0</v>
      </c>
      <c r="C1419" s="61">
        <v>14</v>
      </c>
      <c r="D1419" s="5" t="s">
        <v>2494</v>
      </c>
      <c r="E1419" s="60" t="s">
        <v>2499</v>
      </c>
      <c r="F1419" s="5" t="s">
        <v>2496</v>
      </c>
      <c r="G1419" s="5" t="s">
        <v>2500</v>
      </c>
      <c r="H1419" s="5" t="s">
        <v>2501</v>
      </c>
      <c r="I1419" s="5" t="s">
        <v>206</v>
      </c>
      <c r="J1419" s="61" t="s">
        <v>1274</v>
      </c>
      <c r="N1419" s="13"/>
      <c r="O1419" s="39">
        <f>MIN(Lääkkeet[[#This Row],[Velvoite 1.1.2025 (pakkauksia)]],Lääkkeet[[#This Row],[Suurimman alitusluvan mukainen velvoite 
1.1.-30.6.2025 (pakkauksia)]],Lääkkeet[[#This Row],[Alin saldo 
1.1.-30.6.2025 (pakkauksia)]])*Lääkkeet[[#This Row],[Kirjanpitoarvo / pakkaus 1.1.2025
(EUR  ALV 0 %)]]</f>
        <v>0</v>
      </c>
      <c r="P1419" s="15"/>
      <c r="Q1419" s="12"/>
      <c r="R1419" s="12"/>
      <c r="S1419" s="12"/>
      <c r="T1419" s="13"/>
      <c r="U1419" s="39">
        <f>MIN(Lääkkeet[[#This Row],[Velvoite 1.7.2025 (pakkauksia)]],Lääkkeet[[#This Row],[Suurimman alitusluvan mukainen velvoite
1.7.-31.12.2025 (pakkauksia)]],Lääkkeet[[#This Row],[Alin saldo 
1.7.-31.12.2025 (pakkauksia)]])*Lääkkeet[[#This Row],[Kirjanpitoarvo / pakkaus 1.7.2025
(EUR  ALV 0 %)]]</f>
        <v>0</v>
      </c>
      <c r="W1419" s="49" t="str" cm="1">
        <f t="array" ref="W1419">IFERROR(_xlfn.IFS(Lääkkeet[[#This Row],[Sitoutunut pääoma 
1.1.-30.6.2025 (EUR)]]&gt;0,"Täytetyt",Lääkkeet[[#This Row],[Sitoutunut pääoma 
1.7.-31.12.2025 (EUR)]]&gt;0,"Täytetyt"),"")</f>
        <v/>
      </c>
      <c r="X1419" s="49"/>
      <c r="Y1419" s="5">
        <f>Hakulomake!$B$29</f>
        <v>0</v>
      </c>
    </row>
    <row r="1420" spans="1:25" x14ac:dyDescent="0.25">
      <c r="A1420" s="6" t="s">
        <v>59</v>
      </c>
      <c r="B1420" s="5">
        <f>Hakulomake!$B$17</f>
        <v>0</v>
      </c>
      <c r="C1420" s="61">
        <v>14</v>
      </c>
      <c r="D1420" s="5" t="s">
        <v>2502</v>
      </c>
      <c r="E1420" s="60" t="s">
        <v>2503</v>
      </c>
      <c r="F1420" s="5" t="s">
        <v>2504</v>
      </c>
      <c r="G1420" s="5" t="s">
        <v>2505</v>
      </c>
      <c r="H1420" s="5" t="s">
        <v>436</v>
      </c>
      <c r="I1420" s="5" t="s">
        <v>206</v>
      </c>
      <c r="J1420" s="61" t="s">
        <v>525</v>
      </c>
      <c r="N1420" s="13"/>
      <c r="O1420" s="39">
        <f>MIN(Lääkkeet[[#This Row],[Velvoite 1.1.2025 (pakkauksia)]],Lääkkeet[[#This Row],[Suurimman alitusluvan mukainen velvoite 
1.1.-30.6.2025 (pakkauksia)]],Lääkkeet[[#This Row],[Alin saldo 
1.1.-30.6.2025 (pakkauksia)]])*Lääkkeet[[#This Row],[Kirjanpitoarvo / pakkaus 1.1.2025
(EUR  ALV 0 %)]]</f>
        <v>0</v>
      </c>
      <c r="P1420" s="15"/>
      <c r="Q1420" s="12"/>
      <c r="R1420" s="12"/>
      <c r="S1420" s="12"/>
      <c r="T1420" s="13"/>
      <c r="U1420" s="39">
        <f>MIN(Lääkkeet[[#This Row],[Velvoite 1.7.2025 (pakkauksia)]],Lääkkeet[[#This Row],[Suurimman alitusluvan mukainen velvoite
1.7.-31.12.2025 (pakkauksia)]],Lääkkeet[[#This Row],[Alin saldo 
1.7.-31.12.2025 (pakkauksia)]])*Lääkkeet[[#This Row],[Kirjanpitoarvo / pakkaus 1.7.2025
(EUR  ALV 0 %)]]</f>
        <v>0</v>
      </c>
      <c r="W1420" s="49" t="str" cm="1">
        <f t="array" ref="W1420">IFERROR(_xlfn.IFS(Lääkkeet[[#This Row],[Sitoutunut pääoma 
1.1.-30.6.2025 (EUR)]]&gt;0,"Täytetyt",Lääkkeet[[#This Row],[Sitoutunut pääoma 
1.7.-31.12.2025 (EUR)]]&gt;0,"Täytetyt"),"")</f>
        <v/>
      </c>
      <c r="X1420" s="49"/>
      <c r="Y1420" s="5">
        <f>Hakulomake!$B$29</f>
        <v>0</v>
      </c>
    </row>
    <row r="1421" spans="1:25" x14ac:dyDescent="0.25">
      <c r="A1421" s="6" t="s">
        <v>59</v>
      </c>
      <c r="B1421" s="5">
        <f>Hakulomake!$B$17</f>
        <v>0</v>
      </c>
      <c r="C1421" s="61">
        <v>14</v>
      </c>
      <c r="D1421" s="5" t="s">
        <v>2487</v>
      </c>
      <c r="E1421" s="60" t="s">
        <v>2506</v>
      </c>
      <c r="F1421" s="5" t="s">
        <v>2489</v>
      </c>
      <c r="G1421" s="5" t="s">
        <v>2507</v>
      </c>
      <c r="H1421" s="5" t="s">
        <v>2508</v>
      </c>
      <c r="I1421" s="5" t="s">
        <v>1428</v>
      </c>
      <c r="J1421" s="61" t="s">
        <v>2509</v>
      </c>
      <c r="N1421" s="13"/>
      <c r="O1421" s="39">
        <f>MIN(Lääkkeet[[#This Row],[Velvoite 1.1.2025 (pakkauksia)]],Lääkkeet[[#This Row],[Suurimman alitusluvan mukainen velvoite 
1.1.-30.6.2025 (pakkauksia)]],Lääkkeet[[#This Row],[Alin saldo 
1.1.-30.6.2025 (pakkauksia)]])*Lääkkeet[[#This Row],[Kirjanpitoarvo / pakkaus 1.1.2025
(EUR  ALV 0 %)]]</f>
        <v>0</v>
      </c>
      <c r="P1421" s="15"/>
      <c r="Q1421" s="12"/>
      <c r="R1421" s="12"/>
      <c r="S1421" s="12"/>
      <c r="T1421" s="13"/>
      <c r="U1421" s="39">
        <f>MIN(Lääkkeet[[#This Row],[Velvoite 1.7.2025 (pakkauksia)]],Lääkkeet[[#This Row],[Suurimman alitusluvan mukainen velvoite
1.7.-31.12.2025 (pakkauksia)]],Lääkkeet[[#This Row],[Alin saldo 
1.7.-31.12.2025 (pakkauksia)]])*Lääkkeet[[#This Row],[Kirjanpitoarvo / pakkaus 1.7.2025
(EUR  ALV 0 %)]]</f>
        <v>0</v>
      </c>
      <c r="W1421" s="49" t="str" cm="1">
        <f t="array" ref="W1421">IFERROR(_xlfn.IFS(Lääkkeet[[#This Row],[Sitoutunut pääoma 
1.1.-30.6.2025 (EUR)]]&gt;0,"Täytetyt",Lääkkeet[[#This Row],[Sitoutunut pääoma 
1.7.-31.12.2025 (EUR)]]&gt;0,"Täytetyt"),"")</f>
        <v/>
      </c>
      <c r="X1421" s="49"/>
      <c r="Y1421" s="5">
        <f>Hakulomake!$B$29</f>
        <v>0</v>
      </c>
    </row>
    <row r="1422" spans="1:25" x14ac:dyDescent="0.25">
      <c r="A1422" s="6" t="s">
        <v>59</v>
      </c>
      <c r="B1422" s="5">
        <f>Hakulomake!$B$17</f>
        <v>0</v>
      </c>
      <c r="C1422" s="61">
        <v>14</v>
      </c>
      <c r="D1422" s="5" t="s">
        <v>2487</v>
      </c>
      <c r="E1422" s="60" t="s">
        <v>2510</v>
      </c>
      <c r="F1422" s="5" t="s">
        <v>2489</v>
      </c>
      <c r="G1422" s="5" t="s">
        <v>2507</v>
      </c>
      <c r="H1422" s="5" t="s">
        <v>2508</v>
      </c>
      <c r="I1422" s="5" t="s">
        <v>1428</v>
      </c>
      <c r="J1422" s="61" t="s">
        <v>2511</v>
      </c>
      <c r="N1422" s="13"/>
      <c r="O1422" s="39">
        <f>MIN(Lääkkeet[[#This Row],[Velvoite 1.1.2025 (pakkauksia)]],Lääkkeet[[#This Row],[Suurimman alitusluvan mukainen velvoite 
1.1.-30.6.2025 (pakkauksia)]],Lääkkeet[[#This Row],[Alin saldo 
1.1.-30.6.2025 (pakkauksia)]])*Lääkkeet[[#This Row],[Kirjanpitoarvo / pakkaus 1.1.2025
(EUR  ALV 0 %)]]</f>
        <v>0</v>
      </c>
      <c r="P1422" s="15"/>
      <c r="Q1422" s="12"/>
      <c r="R1422" s="12"/>
      <c r="S1422" s="12"/>
      <c r="T1422" s="13"/>
      <c r="U1422" s="39">
        <f>MIN(Lääkkeet[[#This Row],[Velvoite 1.7.2025 (pakkauksia)]],Lääkkeet[[#This Row],[Suurimman alitusluvan mukainen velvoite
1.7.-31.12.2025 (pakkauksia)]],Lääkkeet[[#This Row],[Alin saldo 
1.7.-31.12.2025 (pakkauksia)]])*Lääkkeet[[#This Row],[Kirjanpitoarvo / pakkaus 1.7.2025
(EUR  ALV 0 %)]]</f>
        <v>0</v>
      </c>
      <c r="W1422" s="49" t="str" cm="1">
        <f t="array" ref="W1422">IFERROR(_xlfn.IFS(Lääkkeet[[#This Row],[Sitoutunut pääoma 
1.1.-30.6.2025 (EUR)]]&gt;0,"Täytetyt",Lääkkeet[[#This Row],[Sitoutunut pääoma 
1.7.-31.12.2025 (EUR)]]&gt;0,"Täytetyt"),"")</f>
        <v/>
      </c>
      <c r="X1422" s="49"/>
      <c r="Y1422" s="5">
        <f>Hakulomake!$B$29</f>
        <v>0</v>
      </c>
    </row>
    <row r="1423" spans="1:25" x14ac:dyDescent="0.25">
      <c r="A1423" s="6" t="s">
        <v>59</v>
      </c>
      <c r="B1423" s="5">
        <f>Hakulomake!$B$17</f>
        <v>0</v>
      </c>
      <c r="C1423" s="61">
        <v>14</v>
      </c>
      <c r="D1423" s="5" t="s">
        <v>2512</v>
      </c>
      <c r="E1423" s="60" t="s">
        <v>2513</v>
      </c>
      <c r="F1423" s="5" t="s">
        <v>2514</v>
      </c>
      <c r="G1423" s="5" t="s">
        <v>2515</v>
      </c>
      <c r="I1423" s="5" t="s">
        <v>1041</v>
      </c>
      <c r="J1423" s="61" t="s">
        <v>942</v>
      </c>
      <c r="N1423" s="13"/>
      <c r="O1423" s="39">
        <f>MIN(Lääkkeet[[#This Row],[Velvoite 1.1.2025 (pakkauksia)]],Lääkkeet[[#This Row],[Suurimman alitusluvan mukainen velvoite 
1.1.-30.6.2025 (pakkauksia)]],Lääkkeet[[#This Row],[Alin saldo 
1.1.-30.6.2025 (pakkauksia)]])*Lääkkeet[[#This Row],[Kirjanpitoarvo / pakkaus 1.1.2025
(EUR  ALV 0 %)]]</f>
        <v>0</v>
      </c>
      <c r="P1423" s="15"/>
      <c r="Q1423" s="12"/>
      <c r="R1423" s="12"/>
      <c r="S1423" s="12"/>
      <c r="T1423" s="13"/>
      <c r="U1423" s="39">
        <f>MIN(Lääkkeet[[#This Row],[Velvoite 1.7.2025 (pakkauksia)]],Lääkkeet[[#This Row],[Suurimman alitusluvan mukainen velvoite
1.7.-31.12.2025 (pakkauksia)]],Lääkkeet[[#This Row],[Alin saldo 
1.7.-31.12.2025 (pakkauksia)]])*Lääkkeet[[#This Row],[Kirjanpitoarvo / pakkaus 1.7.2025
(EUR  ALV 0 %)]]</f>
        <v>0</v>
      </c>
      <c r="W1423" s="49" t="str" cm="1">
        <f t="array" ref="W1423">IFERROR(_xlfn.IFS(Lääkkeet[[#This Row],[Sitoutunut pääoma 
1.1.-30.6.2025 (EUR)]]&gt;0,"Täytetyt",Lääkkeet[[#This Row],[Sitoutunut pääoma 
1.7.-31.12.2025 (EUR)]]&gt;0,"Täytetyt"),"")</f>
        <v/>
      </c>
      <c r="X1423" s="49"/>
      <c r="Y1423" s="5">
        <f>Hakulomake!$B$29</f>
        <v>0</v>
      </c>
    </row>
    <row r="1424" spans="1:25" x14ac:dyDescent="0.25">
      <c r="A1424" s="6" t="s">
        <v>59</v>
      </c>
      <c r="B1424" s="5">
        <f>Hakulomake!$B$17</f>
        <v>0</v>
      </c>
      <c r="C1424" s="61">
        <v>14</v>
      </c>
      <c r="D1424" s="5" t="s">
        <v>2516</v>
      </c>
      <c r="E1424" s="60" t="s">
        <v>2517</v>
      </c>
      <c r="F1424" s="5" t="s">
        <v>2518</v>
      </c>
      <c r="G1424" s="5" t="s">
        <v>2519</v>
      </c>
      <c r="H1424" s="5" t="s">
        <v>196</v>
      </c>
      <c r="I1424" s="5" t="s">
        <v>206</v>
      </c>
      <c r="J1424" s="61" t="s">
        <v>112</v>
      </c>
      <c r="N1424" s="13"/>
      <c r="O1424" s="39">
        <f>MIN(Lääkkeet[[#This Row],[Velvoite 1.1.2025 (pakkauksia)]],Lääkkeet[[#This Row],[Suurimman alitusluvan mukainen velvoite 
1.1.-30.6.2025 (pakkauksia)]],Lääkkeet[[#This Row],[Alin saldo 
1.1.-30.6.2025 (pakkauksia)]])*Lääkkeet[[#This Row],[Kirjanpitoarvo / pakkaus 1.1.2025
(EUR  ALV 0 %)]]</f>
        <v>0</v>
      </c>
      <c r="P1424" s="15"/>
      <c r="Q1424" s="12"/>
      <c r="R1424" s="12"/>
      <c r="S1424" s="12"/>
      <c r="T1424" s="13"/>
      <c r="U1424" s="39">
        <f>MIN(Lääkkeet[[#This Row],[Velvoite 1.7.2025 (pakkauksia)]],Lääkkeet[[#This Row],[Suurimman alitusluvan mukainen velvoite
1.7.-31.12.2025 (pakkauksia)]],Lääkkeet[[#This Row],[Alin saldo 
1.7.-31.12.2025 (pakkauksia)]])*Lääkkeet[[#This Row],[Kirjanpitoarvo / pakkaus 1.7.2025
(EUR  ALV 0 %)]]</f>
        <v>0</v>
      </c>
      <c r="W1424" s="49" t="str" cm="1">
        <f t="array" ref="W1424">IFERROR(_xlfn.IFS(Lääkkeet[[#This Row],[Sitoutunut pääoma 
1.1.-30.6.2025 (EUR)]]&gt;0,"Täytetyt",Lääkkeet[[#This Row],[Sitoutunut pääoma 
1.7.-31.12.2025 (EUR)]]&gt;0,"Täytetyt"),"")</f>
        <v/>
      </c>
      <c r="X1424" s="49"/>
      <c r="Y1424" s="5">
        <f>Hakulomake!$B$29</f>
        <v>0</v>
      </c>
    </row>
    <row r="1425" spans="1:25" x14ac:dyDescent="0.25">
      <c r="A1425" s="6" t="s">
        <v>59</v>
      </c>
      <c r="B1425" s="5">
        <f>Hakulomake!$B$17</f>
        <v>0</v>
      </c>
      <c r="C1425" s="61">
        <v>14</v>
      </c>
      <c r="D1425" s="5" t="s">
        <v>2520</v>
      </c>
      <c r="E1425" s="60" t="s">
        <v>2521</v>
      </c>
      <c r="F1425" s="5" t="s">
        <v>2462</v>
      </c>
      <c r="G1425" s="5" t="s">
        <v>2522</v>
      </c>
      <c r="H1425" s="5" t="s">
        <v>656</v>
      </c>
      <c r="I1425" s="5" t="s">
        <v>1041</v>
      </c>
      <c r="J1425" s="61" t="s">
        <v>2523</v>
      </c>
      <c r="N1425" s="13"/>
      <c r="O1425" s="39">
        <f>MIN(Lääkkeet[[#This Row],[Velvoite 1.1.2025 (pakkauksia)]],Lääkkeet[[#This Row],[Suurimman alitusluvan mukainen velvoite 
1.1.-30.6.2025 (pakkauksia)]],Lääkkeet[[#This Row],[Alin saldo 
1.1.-30.6.2025 (pakkauksia)]])*Lääkkeet[[#This Row],[Kirjanpitoarvo / pakkaus 1.1.2025
(EUR  ALV 0 %)]]</f>
        <v>0</v>
      </c>
      <c r="P1425" s="15"/>
      <c r="Q1425" s="12"/>
      <c r="R1425" s="12"/>
      <c r="S1425" s="12"/>
      <c r="T1425" s="13"/>
      <c r="U1425" s="39">
        <f>MIN(Lääkkeet[[#This Row],[Velvoite 1.7.2025 (pakkauksia)]],Lääkkeet[[#This Row],[Suurimman alitusluvan mukainen velvoite
1.7.-31.12.2025 (pakkauksia)]],Lääkkeet[[#This Row],[Alin saldo 
1.7.-31.12.2025 (pakkauksia)]])*Lääkkeet[[#This Row],[Kirjanpitoarvo / pakkaus 1.7.2025
(EUR  ALV 0 %)]]</f>
        <v>0</v>
      </c>
      <c r="W1425" s="49" t="str" cm="1">
        <f t="array" ref="W1425">IFERROR(_xlfn.IFS(Lääkkeet[[#This Row],[Sitoutunut pääoma 
1.1.-30.6.2025 (EUR)]]&gt;0,"Täytetyt",Lääkkeet[[#This Row],[Sitoutunut pääoma 
1.7.-31.12.2025 (EUR)]]&gt;0,"Täytetyt"),"")</f>
        <v/>
      </c>
      <c r="X1425" s="49"/>
      <c r="Y1425" s="5">
        <f>Hakulomake!$B$29</f>
        <v>0</v>
      </c>
    </row>
    <row r="1426" spans="1:25" x14ac:dyDescent="0.25">
      <c r="A1426" s="6" t="s">
        <v>59</v>
      </c>
      <c r="B1426" s="5">
        <f>Hakulomake!$B$17</f>
        <v>0</v>
      </c>
      <c r="C1426" s="61">
        <v>14</v>
      </c>
      <c r="D1426" s="5" t="s">
        <v>2473</v>
      </c>
      <c r="E1426" s="60" t="s">
        <v>2524</v>
      </c>
      <c r="F1426" s="5" t="s">
        <v>2475</v>
      </c>
      <c r="G1426" s="5" t="s">
        <v>2525</v>
      </c>
      <c r="H1426" s="5" t="s">
        <v>436</v>
      </c>
      <c r="I1426" s="5" t="s">
        <v>206</v>
      </c>
      <c r="J1426" s="61" t="s">
        <v>112</v>
      </c>
      <c r="N1426" s="13"/>
      <c r="O1426" s="39">
        <f>MIN(Lääkkeet[[#This Row],[Velvoite 1.1.2025 (pakkauksia)]],Lääkkeet[[#This Row],[Suurimman alitusluvan mukainen velvoite 
1.1.-30.6.2025 (pakkauksia)]],Lääkkeet[[#This Row],[Alin saldo 
1.1.-30.6.2025 (pakkauksia)]])*Lääkkeet[[#This Row],[Kirjanpitoarvo / pakkaus 1.1.2025
(EUR  ALV 0 %)]]</f>
        <v>0</v>
      </c>
      <c r="P1426" s="15"/>
      <c r="Q1426" s="12"/>
      <c r="R1426" s="12"/>
      <c r="S1426" s="12"/>
      <c r="T1426" s="13"/>
      <c r="U1426" s="39">
        <f>MIN(Lääkkeet[[#This Row],[Velvoite 1.7.2025 (pakkauksia)]],Lääkkeet[[#This Row],[Suurimman alitusluvan mukainen velvoite
1.7.-31.12.2025 (pakkauksia)]],Lääkkeet[[#This Row],[Alin saldo 
1.7.-31.12.2025 (pakkauksia)]])*Lääkkeet[[#This Row],[Kirjanpitoarvo / pakkaus 1.7.2025
(EUR  ALV 0 %)]]</f>
        <v>0</v>
      </c>
      <c r="W1426" s="49" t="str" cm="1">
        <f t="array" ref="W1426">IFERROR(_xlfn.IFS(Lääkkeet[[#This Row],[Sitoutunut pääoma 
1.1.-30.6.2025 (EUR)]]&gt;0,"Täytetyt",Lääkkeet[[#This Row],[Sitoutunut pääoma 
1.7.-31.12.2025 (EUR)]]&gt;0,"Täytetyt"),"")</f>
        <v/>
      </c>
      <c r="X1426" s="49"/>
      <c r="Y1426" s="5">
        <f>Hakulomake!$B$29</f>
        <v>0</v>
      </c>
    </row>
    <row r="1427" spans="1:25" x14ac:dyDescent="0.25">
      <c r="A1427" s="6" t="s">
        <v>59</v>
      </c>
      <c r="B1427" s="5">
        <f>Hakulomake!$B$17</f>
        <v>0</v>
      </c>
      <c r="C1427" s="61">
        <v>14</v>
      </c>
      <c r="D1427" s="5" t="s">
        <v>2502</v>
      </c>
      <c r="E1427" s="60" t="s">
        <v>2526</v>
      </c>
      <c r="F1427" s="5" t="s">
        <v>2504</v>
      </c>
      <c r="G1427" s="5" t="s">
        <v>2527</v>
      </c>
      <c r="H1427" s="5" t="s">
        <v>436</v>
      </c>
      <c r="I1427" s="5" t="s">
        <v>206</v>
      </c>
      <c r="J1427" s="61" t="s">
        <v>1597</v>
      </c>
      <c r="N1427" s="13"/>
      <c r="O1427" s="39">
        <f>MIN(Lääkkeet[[#This Row],[Velvoite 1.1.2025 (pakkauksia)]],Lääkkeet[[#This Row],[Suurimman alitusluvan mukainen velvoite 
1.1.-30.6.2025 (pakkauksia)]],Lääkkeet[[#This Row],[Alin saldo 
1.1.-30.6.2025 (pakkauksia)]])*Lääkkeet[[#This Row],[Kirjanpitoarvo / pakkaus 1.1.2025
(EUR  ALV 0 %)]]</f>
        <v>0</v>
      </c>
      <c r="P1427" s="15"/>
      <c r="Q1427" s="12"/>
      <c r="R1427" s="12"/>
      <c r="S1427" s="12"/>
      <c r="T1427" s="13"/>
      <c r="U1427" s="39">
        <f>MIN(Lääkkeet[[#This Row],[Velvoite 1.7.2025 (pakkauksia)]],Lääkkeet[[#This Row],[Suurimman alitusluvan mukainen velvoite
1.7.-31.12.2025 (pakkauksia)]],Lääkkeet[[#This Row],[Alin saldo 
1.7.-31.12.2025 (pakkauksia)]])*Lääkkeet[[#This Row],[Kirjanpitoarvo / pakkaus 1.7.2025
(EUR  ALV 0 %)]]</f>
        <v>0</v>
      </c>
      <c r="W1427" s="49" t="str" cm="1">
        <f t="array" ref="W1427">IFERROR(_xlfn.IFS(Lääkkeet[[#This Row],[Sitoutunut pääoma 
1.1.-30.6.2025 (EUR)]]&gt;0,"Täytetyt",Lääkkeet[[#This Row],[Sitoutunut pääoma 
1.7.-31.12.2025 (EUR)]]&gt;0,"Täytetyt"),"")</f>
        <v/>
      </c>
      <c r="X1427" s="49"/>
      <c r="Y1427" s="5">
        <f>Hakulomake!$B$29</f>
        <v>0</v>
      </c>
    </row>
    <row r="1428" spans="1:25" x14ac:dyDescent="0.25">
      <c r="A1428" s="6" t="s">
        <v>59</v>
      </c>
      <c r="B1428" s="5">
        <f>Hakulomake!$B$17</f>
        <v>0</v>
      </c>
      <c r="C1428" s="61">
        <v>14</v>
      </c>
      <c r="D1428" s="5" t="s">
        <v>2528</v>
      </c>
      <c r="E1428" s="60" t="s">
        <v>2529</v>
      </c>
      <c r="F1428" s="5" t="s">
        <v>2530</v>
      </c>
      <c r="G1428" s="5" t="s">
        <v>2531</v>
      </c>
      <c r="H1428" s="5" t="s">
        <v>2532</v>
      </c>
      <c r="I1428" s="5" t="s">
        <v>197</v>
      </c>
      <c r="J1428" s="61" t="s">
        <v>2533</v>
      </c>
      <c r="N1428" s="13"/>
      <c r="O1428" s="39">
        <f>MIN(Lääkkeet[[#This Row],[Velvoite 1.1.2025 (pakkauksia)]],Lääkkeet[[#This Row],[Suurimman alitusluvan mukainen velvoite 
1.1.-30.6.2025 (pakkauksia)]],Lääkkeet[[#This Row],[Alin saldo 
1.1.-30.6.2025 (pakkauksia)]])*Lääkkeet[[#This Row],[Kirjanpitoarvo / pakkaus 1.1.2025
(EUR  ALV 0 %)]]</f>
        <v>0</v>
      </c>
      <c r="P1428" s="15"/>
      <c r="Q1428" s="12"/>
      <c r="R1428" s="12"/>
      <c r="S1428" s="12"/>
      <c r="T1428" s="13"/>
      <c r="U1428" s="39">
        <f>MIN(Lääkkeet[[#This Row],[Velvoite 1.7.2025 (pakkauksia)]],Lääkkeet[[#This Row],[Suurimman alitusluvan mukainen velvoite
1.7.-31.12.2025 (pakkauksia)]],Lääkkeet[[#This Row],[Alin saldo 
1.7.-31.12.2025 (pakkauksia)]])*Lääkkeet[[#This Row],[Kirjanpitoarvo / pakkaus 1.7.2025
(EUR  ALV 0 %)]]</f>
        <v>0</v>
      </c>
      <c r="W1428" s="49" t="str" cm="1">
        <f t="array" ref="W1428">IFERROR(_xlfn.IFS(Lääkkeet[[#This Row],[Sitoutunut pääoma 
1.1.-30.6.2025 (EUR)]]&gt;0,"Täytetyt",Lääkkeet[[#This Row],[Sitoutunut pääoma 
1.7.-31.12.2025 (EUR)]]&gt;0,"Täytetyt"),"")</f>
        <v/>
      </c>
      <c r="X1428" s="49"/>
      <c r="Y1428" s="5">
        <f>Hakulomake!$B$29</f>
        <v>0</v>
      </c>
    </row>
    <row r="1429" spans="1:25" x14ac:dyDescent="0.25">
      <c r="A1429" s="6" t="s">
        <v>59</v>
      </c>
      <c r="B1429" s="5">
        <f>Hakulomake!$B$17</f>
        <v>0</v>
      </c>
      <c r="C1429" s="61">
        <v>14</v>
      </c>
      <c r="D1429" s="5" t="s">
        <v>2502</v>
      </c>
      <c r="E1429" s="60" t="s">
        <v>2534</v>
      </c>
      <c r="F1429" s="5" t="s">
        <v>2504</v>
      </c>
      <c r="G1429" s="5" t="s">
        <v>2535</v>
      </c>
      <c r="H1429" s="5" t="s">
        <v>436</v>
      </c>
      <c r="I1429" s="5" t="s">
        <v>206</v>
      </c>
      <c r="J1429" s="61" t="s">
        <v>1597</v>
      </c>
      <c r="N1429" s="13"/>
      <c r="O1429" s="39">
        <f>MIN(Lääkkeet[[#This Row],[Velvoite 1.1.2025 (pakkauksia)]],Lääkkeet[[#This Row],[Suurimman alitusluvan mukainen velvoite 
1.1.-30.6.2025 (pakkauksia)]],Lääkkeet[[#This Row],[Alin saldo 
1.1.-30.6.2025 (pakkauksia)]])*Lääkkeet[[#This Row],[Kirjanpitoarvo / pakkaus 1.1.2025
(EUR  ALV 0 %)]]</f>
        <v>0</v>
      </c>
      <c r="P1429" s="15"/>
      <c r="Q1429" s="12"/>
      <c r="R1429" s="12"/>
      <c r="S1429" s="12"/>
      <c r="T1429" s="13"/>
      <c r="U1429" s="39">
        <f>MIN(Lääkkeet[[#This Row],[Velvoite 1.7.2025 (pakkauksia)]],Lääkkeet[[#This Row],[Suurimman alitusluvan mukainen velvoite
1.7.-31.12.2025 (pakkauksia)]],Lääkkeet[[#This Row],[Alin saldo 
1.7.-31.12.2025 (pakkauksia)]])*Lääkkeet[[#This Row],[Kirjanpitoarvo / pakkaus 1.7.2025
(EUR  ALV 0 %)]]</f>
        <v>0</v>
      </c>
      <c r="W1429" s="49" t="str" cm="1">
        <f t="array" ref="W1429">IFERROR(_xlfn.IFS(Lääkkeet[[#This Row],[Sitoutunut pääoma 
1.1.-30.6.2025 (EUR)]]&gt;0,"Täytetyt",Lääkkeet[[#This Row],[Sitoutunut pääoma 
1.7.-31.12.2025 (EUR)]]&gt;0,"Täytetyt"),"")</f>
        <v/>
      </c>
      <c r="X1429" s="49"/>
      <c r="Y1429" s="5">
        <f>Hakulomake!$B$29</f>
        <v>0</v>
      </c>
    </row>
    <row r="1430" spans="1:25" x14ac:dyDescent="0.25">
      <c r="A1430" s="6" t="s">
        <v>59</v>
      </c>
      <c r="B1430" s="5">
        <f>Hakulomake!$B$17</f>
        <v>0</v>
      </c>
      <c r="C1430" s="61">
        <v>14</v>
      </c>
      <c r="D1430" s="5" t="s">
        <v>2502</v>
      </c>
      <c r="E1430" s="60" t="s">
        <v>2536</v>
      </c>
      <c r="F1430" s="5" t="s">
        <v>2504</v>
      </c>
      <c r="G1430" s="5" t="s">
        <v>2535</v>
      </c>
      <c r="H1430" s="5" t="s">
        <v>436</v>
      </c>
      <c r="I1430" s="5" t="s">
        <v>206</v>
      </c>
      <c r="J1430" s="61" t="s">
        <v>1274</v>
      </c>
      <c r="N1430" s="13"/>
      <c r="O1430" s="39">
        <f>MIN(Lääkkeet[[#This Row],[Velvoite 1.1.2025 (pakkauksia)]],Lääkkeet[[#This Row],[Suurimman alitusluvan mukainen velvoite 
1.1.-30.6.2025 (pakkauksia)]],Lääkkeet[[#This Row],[Alin saldo 
1.1.-30.6.2025 (pakkauksia)]])*Lääkkeet[[#This Row],[Kirjanpitoarvo / pakkaus 1.1.2025
(EUR  ALV 0 %)]]</f>
        <v>0</v>
      </c>
      <c r="P1430" s="15"/>
      <c r="Q1430" s="12"/>
      <c r="R1430" s="12"/>
      <c r="S1430" s="12"/>
      <c r="T1430" s="13"/>
      <c r="U1430" s="39">
        <f>MIN(Lääkkeet[[#This Row],[Velvoite 1.7.2025 (pakkauksia)]],Lääkkeet[[#This Row],[Suurimman alitusluvan mukainen velvoite
1.7.-31.12.2025 (pakkauksia)]],Lääkkeet[[#This Row],[Alin saldo 
1.7.-31.12.2025 (pakkauksia)]])*Lääkkeet[[#This Row],[Kirjanpitoarvo / pakkaus 1.7.2025
(EUR  ALV 0 %)]]</f>
        <v>0</v>
      </c>
      <c r="W1430" s="49" t="str" cm="1">
        <f t="array" ref="W1430">IFERROR(_xlfn.IFS(Lääkkeet[[#This Row],[Sitoutunut pääoma 
1.1.-30.6.2025 (EUR)]]&gt;0,"Täytetyt",Lääkkeet[[#This Row],[Sitoutunut pääoma 
1.7.-31.12.2025 (EUR)]]&gt;0,"Täytetyt"),"")</f>
        <v/>
      </c>
      <c r="X1430" s="49"/>
      <c r="Y1430" s="5">
        <f>Hakulomake!$B$29</f>
        <v>0</v>
      </c>
    </row>
    <row r="1431" spans="1:25" x14ac:dyDescent="0.25">
      <c r="A1431" s="6" t="s">
        <v>59</v>
      </c>
      <c r="B1431" s="5">
        <f>Hakulomake!$B$17</f>
        <v>0</v>
      </c>
      <c r="C1431" s="61">
        <v>14</v>
      </c>
      <c r="D1431" s="5" t="s">
        <v>2502</v>
      </c>
      <c r="E1431" s="60" t="s">
        <v>2537</v>
      </c>
      <c r="F1431" s="5" t="s">
        <v>2504</v>
      </c>
      <c r="G1431" s="5" t="s">
        <v>2535</v>
      </c>
      <c r="H1431" s="5" t="s">
        <v>436</v>
      </c>
      <c r="I1431" s="5" t="s">
        <v>206</v>
      </c>
      <c r="J1431" s="61" t="s">
        <v>395</v>
      </c>
      <c r="N1431" s="13"/>
      <c r="O1431" s="39">
        <f>MIN(Lääkkeet[[#This Row],[Velvoite 1.1.2025 (pakkauksia)]],Lääkkeet[[#This Row],[Suurimman alitusluvan mukainen velvoite 
1.1.-30.6.2025 (pakkauksia)]],Lääkkeet[[#This Row],[Alin saldo 
1.1.-30.6.2025 (pakkauksia)]])*Lääkkeet[[#This Row],[Kirjanpitoarvo / pakkaus 1.1.2025
(EUR  ALV 0 %)]]</f>
        <v>0</v>
      </c>
      <c r="P1431" s="15"/>
      <c r="Q1431" s="12"/>
      <c r="R1431" s="12"/>
      <c r="S1431" s="12"/>
      <c r="T1431" s="13"/>
      <c r="U1431" s="39">
        <f>MIN(Lääkkeet[[#This Row],[Velvoite 1.7.2025 (pakkauksia)]],Lääkkeet[[#This Row],[Suurimman alitusluvan mukainen velvoite
1.7.-31.12.2025 (pakkauksia)]],Lääkkeet[[#This Row],[Alin saldo 
1.7.-31.12.2025 (pakkauksia)]])*Lääkkeet[[#This Row],[Kirjanpitoarvo / pakkaus 1.7.2025
(EUR  ALV 0 %)]]</f>
        <v>0</v>
      </c>
      <c r="W1431" s="49" t="str" cm="1">
        <f t="array" ref="W1431">IFERROR(_xlfn.IFS(Lääkkeet[[#This Row],[Sitoutunut pääoma 
1.1.-30.6.2025 (EUR)]]&gt;0,"Täytetyt",Lääkkeet[[#This Row],[Sitoutunut pääoma 
1.7.-31.12.2025 (EUR)]]&gt;0,"Täytetyt"),"")</f>
        <v/>
      </c>
      <c r="X1431" s="49"/>
      <c r="Y1431" s="5">
        <f>Hakulomake!$B$29</f>
        <v>0</v>
      </c>
    </row>
    <row r="1432" spans="1:25" x14ac:dyDescent="0.25">
      <c r="A1432" s="6" t="s">
        <v>59</v>
      </c>
      <c r="B1432" s="5">
        <f>Hakulomake!$B$17</f>
        <v>0</v>
      </c>
      <c r="C1432" s="61">
        <v>14</v>
      </c>
      <c r="D1432" s="5" t="s">
        <v>2538</v>
      </c>
      <c r="E1432" s="60" t="s">
        <v>2539</v>
      </c>
      <c r="F1432" s="5" t="s">
        <v>2540</v>
      </c>
      <c r="G1432" s="5" t="s">
        <v>2541</v>
      </c>
      <c r="H1432" s="5" t="s">
        <v>2542</v>
      </c>
      <c r="I1432" s="5" t="s">
        <v>206</v>
      </c>
      <c r="J1432" s="61" t="s">
        <v>1008</v>
      </c>
      <c r="N1432" s="13"/>
      <c r="O1432" s="39">
        <f>MIN(Lääkkeet[[#This Row],[Velvoite 1.1.2025 (pakkauksia)]],Lääkkeet[[#This Row],[Suurimman alitusluvan mukainen velvoite 
1.1.-30.6.2025 (pakkauksia)]],Lääkkeet[[#This Row],[Alin saldo 
1.1.-30.6.2025 (pakkauksia)]])*Lääkkeet[[#This Row],[Kirjanpitoarvo / pakkaus 1.1.2025
(EUR  ALV 0 %)]]</f>
        <v>0</v>
      </c>
      <c r="P1432" s="15"/>
      <c r="Q1432" s="12"/>
      <c r="R1432" s="12"/>
      <c r="S1432" s="12"/>
      <c r="T1432" s="13"/>
      <c r="U1432" s="39">
        <f>MIN(Lääkkeet[[#This Row],[Velvoite 1.7.2025 (pakkauksia)]],Lääkkeet[[#This Row],[Suurimman alitusluvan mukainen velvoite
1.7.-31.12.2025 (pakkauksia)]],Lääkkeet[[#This Row],[Alin saldo 
1.7.-31.12.2025 (pakkauksia)]])*Lääkkeet[[#This Row],[Kirjanpitoarvo / pakkaus 1.7.2025
(EUR  ALV 0 %)]]</f>
        <v>0</v>
      </c>
      <c r="W1432" s="49" t="str" cm="1">
        <f t="array" ref="W1432">IFERROR(_xlfn.IFS(Lääkkeet[[#This Row],[Sitoutunut pääoma 
1.1.-30.6.2025 (EUR)]]&gt;0,"Täytetyt",Lääkkeet[[#This Row],[Sitoutunut pääoma 
1.7.-31.12.2025 (EUR)]]&gt;0,"Täytetyt"),"")</f>
        <v/>
      </c>
      <c r="X1432" s="49"/>
      <c r="Y1432" s="5">
        <f>Hakulomake!$B$29</f>
        <v>0</v>
      </c>
    </row>
    <row r="1433" spans="1:25" x14ac:dyDescent="0.25">
      <c r="A1433" s="6" t="s">
        <v>59</v>
      </c>
      <c r="B1433" s="5">
        <f>Hakulomake!$B$17</f>
        <v>0</v>
      </c>
      <c r="C1433" s="61">
        <v>14</v>
      </c>
      <c r="D1433" s="5" t="s">
        <v>2520</v>
      </c>
      <c r="E1433" s="60" t="s">
        <v>2543</v>
      </c>
      <c r="F1433" s="5" t="s">
        <v>2462</v>
      </c>
      <c r="G1433" s="5" t="s">
        <v>2544</v>
      </c>
      <c r="H1433" s="5" t="s">
        <v>2545</v>
      </c>
      <c r="I1433" s="5" t="s">
        <v>1041</v>
      </c>
      <c r="J1433" s="61" t="s">
        <v>585</v>
      </c>
      <c r="N1433" s="13"/>
      <c r="O1433" s="39">
        <f>MIN(Lääkkeet[[#This Row],[Velvoite 1.1.2025 (pakkauksia)]],Lääkkeet[[#This Row],[Suurimman alitusluvan mukainen velvoite 
1.1.-30.6.2025 (pakkauksia)]],Lääkkeet[[#This Row],[Alin saldo 
1.1.-30.6.2025 (pakkauksia)]])*Lääkkeet[[#This Row],[Kirjanpitoarvo / pakkaus 1.1.2025
(EUR  ALV 0 %)]]</f>
        <v>0</v>
      </c>
      <c r="P1433" s="15"/>
      <c r="Q1433" s="12"/>
      <c r="R1433" s="12"/>
      <c r="S1433" s="12"/>
      <c r="T1433" s="13"/>
      <c r="U1433" s="39">
        <f>MIN(Lääkkeet[[#This Row],[Velvoite 1.7.2025 (pakkauksia)]],Lääkkeet[[#This Row],[Suurimman alitusluvan mukainen velvoite
1.7.-31.12.2025 (pakkauksia)]],Lääkkeet[[#This Row],[Alin saldo 
1.7.-31.12.2025 (pakkauksia)]])*Lääkkeet[[#This Row],[Kirjanpitoarvo / pakkaus 1.7.2025
(EUR  ALV 0 %)]]</f>
        <v>0</v>
      </c>
      <c r="W1433" s="49" t="str" cm="1">
        <f t="array" ref="W1433">IFERROR(_xlfn.IFS(Lääkkeet[[#This Row],[Sitoutunut pääoma 
1.1.-30.6.2025 (EUR)]]&gt;0,"Täytetyt",Lääkkeet[[#This Row],[Sitoutunut pääoma 
1.7.-31.12.2025 (EUR)]]&gt;0,"Täytetyt"),"")</f>
        <v/>
      </c>
      <c r="X1433" s="49"/>
      <c r="Y1433" s="5">
        <f>Hakulomake!$B$29</f>
        <v>0</v>
      </c>
    </row>
    <row r="1434" spans="1:25" x14ac:dyDescent="0.25">
      <c r="A1434" s="6" t="s">
        <v>59</v>
      </c>
      <c r="B1434" s="5">
        <f>Hakulomake!$B$17</f>
        <v>0</v>
      </c>
      <c r="C1434" s="61">
        <v>14</v>
      </c>
      <c r="D1434" s="5" t="s">
        <v>2487</v>
      </c>
      <c r="E1434" s="60" t="s">
        <v>2546</v>
      </c>
      <c r="F1434" s="5" t="s">
        <v>2489</v>
      </c>
      <c r="G1434" s="5" t="s">
        <v>2507</v>
      </c>
      <c r="H1434" s="5" t="s">
        <v>2508</v>
      </c>
      <c r="I1434" s="5" t="s">
        <v>1428</v>
      </c>
      <c r="J1434" s="61" t="s">
        <v>2547</v>
      </c>
      <c r="N1434" s="13"/>
      <c r="O1434" s="39">
        <f>MIN(Lääkkeet[[#This Row],[Velvoite 1.1.2025 (pakkauksia)]],Lääkkeet[[#This Row],[Suurimman alitusluvan mukainen velvoite 
1.1.-30.6.2025 (pakkauksia)]],Lääkkeet[[#This Row],[Alin saldo 
1.1.-30.6.2025 (pakkauksia)]])*Lääkkeet[[#This Row],[Kirjanpitoarvo / pakkaus 1.1.2025
(EUR  ALV 0 %)]]</f>
        <v>0</v>
      </c>
      <c r="P1434" s="15"/>
      <c r="Q1434" s="12"/>
      <c r="R1434" s="12"/>
      <c r="S1434" s="12"/>
      <c r="T1434" s="13"/>
      <c r="U1434" s="39">
        <f>MIN(Lääkkeet[[#This Row],[Velvoite 1.7.2025 (pakkauksia)]],Lääkkeet[[#This Row],[Suurimman alitusluvan mukainen velvoite
1.7.-31.12.2025 (pakkauksia)]],Lääkkeet[[#This Row],[Alin saldo 
1.7.-31.12.2025 (pakkauksia)]])*Lääkkeet[[#This Row],[Kirjanpitoarvo / pakkaus 1.7.2025
(EUR  ALV 0 %)]]</f>
        <v>0</v>
      </c>
      <c r="W1434" s="49" t="str" cm="1">
        <f t="array" ref="W1434">IFERROR(_xlfn.IFS(Lääkkeet[[#This Row],[Sitoutunut pääoma 
1.1.-30.6.2025 (EUR)]]&gt;0,"Täytetyt",Lääkkeet[[#This Row],[Sitoutunut pääoma 
1.7.-31.12.2025 (EUR)]]&gt;0,"Täytetyt"),"")</f>
        <v/>
      </c>
      <c r="X1434" s="49"/>
      <c r="Y1434" s="5">
        <f>Hakulomake!$B$29</f>
        <v>0</v>
      </c>
    </row>
    <row r="1435" spans="1:25" x14ac:dyDescent="0.25">
      <c r="A1435" s="6" t="s">
        <v>59</v>
      </c>
      <c r="B1435" s="5">
        <f>Hakulomake!$B$17</f>
        <v>0</v>
      </c>
      <c r="C1435" s="61">
        <v>14</v>
      </c>
      <c r="D1435" s="5" t="s">
        <v>2520</v>
      </c>
      <c r="E1435" s="60" t="s">
        <v>2548</v>
      </c>
      <c r="F1435" s="5" t="s">
        <v>2462</v>
      </c>
      <c r="G1435" s="5" t="s">
        <v>2544</v>
      </c>
      <c r="H1435" s="5" t="s">
        <v>2545</v>
      </c>
      <c r="I1435" s="5" t="s">
        <v>1041</v>
      </c>
      <c r="J1435" s="61" t="s">
        <v>72</v>
      </c>
      <c r="N1435" s="13"/>
      <c r="O1435" s="39">
        <f>MIN(Lääkkeet[[#This Row],[Velvoite 1.1.2025 (pakkauksia)]],Lääkkeet[[#This Row],[Suurimman alitusluvan mukainen velvoite 
1.1.-30.6.2025 (pakkauksia)]],Lääkkeet[[#This Row],[Alin saldo 
1.1.-30.6.2025 (pakkauksia)]])*Lääkkeet[[#This Row],[Kirjanpitoarvo / pakkaus 1.1.2025
(EUR  ALV 0 %)]]</f>
        <v>0</v>
      </c>
      <c r="P1435" s="15"/>
      <c r="Q1435" s="12"/>
      <c r="R1435" s="12"/>
      <c r="S1435" s="12"/>
      <c r="T1435" s="13"/>
      <c r="U1435" s="39">
        <f>MIN(Lääkkeet[[#This Row],[Velvoite 1.7.2025 (pakkauksia)]],Lääkkeet[[#This Row],[Suurimman alitusluvan mukainen velvoite
1.7.-31.12.2025 (pakkauksia)]],Lääkkeet[[#This Row],[Alin saldo 
1.7.-31.12.2025 (pakkauksia)]])*Lääkkeet[[#This Row],[Kirjanpitoarvo / pakkaus 1.7.2025
(EUR  ALV 0 %)]]</f>
        <v>0</v>
      </c>
      <c r="W1435" s="49" t="str" cm="1">
        <f t="array" ref="W1435">IFERROR(_xlfn.IFS(Lääkkeet[[#This Row],[Sitoutunut pääoma 
1.1.-30.6.2025 (EUR)]]&gt;0,"Täytetyt",Lääkkeet[[#This Row],[Sitoutunut pääoma 
1.7.-31.12.2025 (EUR)]]&gt;0,"Täytetyt"),"")</f>
        <v/>
      </c>
      <c r="X1435" s="49"/>
      <c r="Y1435" s="5">
        <f>Hakulomake!$B$29</f>
        <v>0</v>
      </c>
    </row>
    <row r="1436" spans="1:25" x14ac:dyDescent="0.25">
      <c r="A1436" s="6" t="s">
        <v>59</v>
      </c>
      <c r="B1436" s="5">
        <f>Hakulomake!$B$17</f>
        <v>0</v>
      </c>
      <c r="C1436" s="61">
        <v>14</v>
      </c>
      <c r="D1436" s="5" t="s">
        <v>2502</v>
      </c>
      <c r="E1436" s="60" t="s">
        <v>2549</v>
      </c>
      <c r="F1436" s="5" t="s">
        <v>2504</v>
      </c>
      <c r="G1436" s="5" t="s">
        <v>2505</v>
      </c>
      <c r="H1436" s="5" t="s">
        <v>436</v>
      </c>
      <c r="I1436" s="5" t="s">
        <v>206</v>
      </c>
      <c r="J1436" s="61" t="s">
        <v>1008</v>
      </c>
      <c r="N1436" s="13"/>
      <c r="O1436" s="39">
        <f>MIN(Lääkkeet[[#This Row],[Velvoite 1.1.2025 (pakkauksia)]],Lääkkeet[[#This Row],[Suurimman alitusluvan mukainen velvoite 
1.1.-30.6.2025 (pakkauksia)]],Lääkkeet[[#This Row],[Alin saldo 
1.1.-30.6.2025 (pakkauksia)]])*Lääkkeet[[#This Row],[Kirjanpitoarvo / pakkaus 1.1.2025
(EUR  ALV 0 %)]]</f>
        <v>0</v>
      </c>
      <c r="P1436" s="15"/>
      <c r="Q1436" s="12"/>
      <c r="R1436" s="12"/>
      <c r="S1436" s="12"/>
      <c r="T1436" s="13"/>
      <c r="U1436" s="39">
        <f>MIN(Lääkkeet[[#This Row],[Velvoite 1.7.2025 (pakkauksia)]],Lääkkeet[[#This Row],[Suurimman alitusluvan mukainen velvoite
1.7.-31.12.2025 (pakkauksia)]],Lääkkeet[[#This Row],[Alin saldo 
1.7.-31.12.2025 (pakkauksia)]])*Lääkkeet[[#This Row],[Kirjanpitoarvo / pakkaus 1.7.2025
(EUR  ALV 0 %)]]</f>
        <v>0</v>
      </c>
      <c r="W1436" s="49" t="str" cm="1">
        <f t="array" ref="W1436">IFERROR(_xlfn.IFS(Lääkkeet[[#This Row],[Sitoutunut pääoma 
1.1.-30.6.2025 (EUR)]]&gt;0,"Täytetyt",Lääkkeet[[#This Row],[Sitoutunut pääoma 
1.7.-31.12.2025 (EUR)]]&gt;0,"Täytetyt"),"")</f>
        <v/>
      </c>
      <c r="X1436" s="49"/>
      <c r="Y1436" s="5">
        <f>Hakulomake!$B$29</f>
        <v>0</v>
      </c>
    </row>
    <row r="1437" spans="1:25" x14ac:dyDescent="0.25">
      <c r="A1437" s="6" t="s">
        <v>59</v>
      </c>
      <c r="B1437" s="5">
        <f>Hakulomake!$B$17</f>
        <v>0</v>
      </c>
      <c r="C1437" s="61">
        <v>14</v>
      </c>
      <c r="D1437" s="5" t="s">
        <v>2487</v>
      </c>
      <c r="E1437" s="60" t="s">
        <v>2550</v>
      </c>
      <c r="F1437" s="5" t="s">
        <v>2489</v>
      </c>
      <c r="G1437" s="5" t="s">
        <v>2507</v>
      </c>
      <c r="H1437" s="5" t="s">
        <v>111</v>
      </c>
      <c r="I1437" s="5" t="s">
        <v>206</v>
      </c>
      <c r="J1437" s="61" t="s">
        <v>72</v>
      </c>
      <c r="N1437" s="13"/>
      <c r="O1437" s="39">
        <f>MIN(Lääkkeet[[#This Row],[Velvoite 1.1.2025 (pakkauksia)]],Lääkkeet[[#This Row],[Suurimman alitusluvan mukainen velvoite 
1.1.-30.6.2025 (pakkauksia)]],Lääkkeet[[#This Row],[Alin saldo 
1.1.-30.6.2025 (pakkauksia)]])*Lääkkeet[[#This Row],[Kirjanpitoarvo / pakkaus 1.1.2025
(EUR  ALV 0 %)]]</f>
        <v>0</v>
      </c>
      <c r="P1437" s="15"/>
      <c r="Q1437" s="12"/>
      <c r="R1437" s="12"/>
      <c r="S1437" s="12"/>
      <c r="T1437" s="13"/>
      <c r="U1437" s="39">
        <f>MIN(Lääkkeet[[#This Row],[Velvoite 1.7.2025 (pakkauksia)]],Lääkkeet[[#This Row],[Suurimman alitusluvan mukainen velvoite
1.7.-31.12.2025 (pakkauksia)]],Lääkkeet[[#This Row],[Alin saldo 
1.7.-31.12.2025 (pakkauksia)]])*Lääkkeet[[#This Row],[Kirjanpitoarvo / pakkaus 1.7.2025
(EUR  ALV 0 %)]]</f>
        <v>0</v>
      </c>
      <c r="W1437" s="49" t="str" cm="1">
        <f t="array" ref="W1437">IFERROR(_xlfn.IFS(Lääkkeet[[#This Row],[Sitoutunut pääoma 
1.1.-30.6.2025 (EUR)]]&gt;0,"Täytetyt",Lääkkeet[[#This Row],[Sitoutunut pääoma 
1.7.-31.12.2025 (EUR)]]&gt;0,"Täytetyt"),"")</f>
        <v/>
      </c>
      <c r="X1437" s="49"/>
      <c r="Y1437" s="5">
        <f>Hakulomake!$B$29</f>
        <v>0</v>
      </c>
    </row>
    <row r="1438" spans="1:25" x14ac:dyDescent="0.25">
      <c r="A1438" s="6" t="s">
        <v>59</v>
      </c>
      <c r="B1438" s="5">
        <f>Hakulomake!$B$17</f>
        <v>0</v>
      </c>
      <c r="C1438" s="61">
        <v>14</v>
      </c>
      <c r="D1438" s="5" t="s">
        <v>2551</v>
      </c>
      <c r="E1438" s="60" t="s">
        <v>2552</v>
      </c>
      <c r="F1438" s="5" t="s">
        <v>2514</v>
      </c>
      <c r="G1438" s="5" t="s">
        <v>2553</v>
      </c>
      <c r="I1438" s="5" t="s">
        <v>1041</v>
      </c>
      <c r="J1438" s="61" t="s">
        <v>2554</v>
      </c>
      <c r="N1438" s="13"/>
      <c r="O1438" s="39">
        <f>MIN(Lääkkeet[[#This Row],[Velvoite 1.1.2025 (pakkauksia)]],Lääkkeet[[#This Row],[Suurimman alitusluvan mukainen velvoite 
1.1.-30.6.2025 (pakkauksia)]],Lääkkeet[[#This Row],[Alin saldo 
1.1.-30.6.2025 (pakkauksia)]])*Lääkkeet[[#This Row],[Kirjanpitoarvo / pakkaus 1.1.2025
(EUR  ALV 0 %)]]</f>
        <v>0</v>
      </c>
      <c r="P1438" s="15"/>
      <c r="Q1438" s="12"/>
      <c r="R1438" s="12"/>
      <c r="S1438" s="12"/>
      <c r="T1438" s="13"/>
      <c r="U1438" s="39">
        <f>MIN(Lääkkeet[[#This Row],[Velvoite 1.7.2025 (pakkauksia)]],Lääkkeet[[#This Row],[Suurimman alitusluvan mukainen velvoite
1.7.-31.12.2025 (pakkauksia)]],Lääkkeet[[#This Row],[Alin saldo 
1.7.-31.12.2025 (pakkauksia)]])*Lääkkeet[[#This Row],[Kirjanpitoarvo / pakkaus 1.7.2025
(EUR  ALV 0 %)]]</f>
        <v>0</v>
      </c>
      <c r="W1438" s="49" t="str" cm="1">
        <f t="array" ref="W1438">IFERROR(_xlfn.IFS(Lääkkeet[[#This Row],[Sitoutunut pääoma 
1.1.-30.6.2025 (EUR)]]&gt;0,"Täytetyt",Lääkkeet[[#This Row],[Sitoutunut pääoma 
1.7.-31.12.2025 (EUR)]]&gt;0,"Täytetyt"),"")</f>
        <v/>
      </c>
      <c r="X1438" s="49"/>
      <c r="Y1438" s="5">
        <f>Hakulomake!$B$29</f>
        <v>0</v>
      </c>
    </row>
    <row r="1439" spans="1:25" x14ac:dyDescent="0.25">
      <c r="A1439" s="6" t="s">
        <v>59</v>
      </c>
      <c r="B1439" s="5">
        <f>Hakulomake!$B$17</f>
        <v>0</v>
      </c>
      <c r="C1439" s="61">
        <v>14</v>
      </c>
      <c r="D1439" s="5" t="s">
        <v>2520</v>
      </c>
      <c r="E1439" s="60" t="s">
        <v>2555</v>
      </c>
      <c r="F1439" s="5" t="s">
        <v>2462</v>
      </c>
      <c r="G1439" s="5" t="s">
        <v>2522</v>
      </c>
      <c r="H1439" s="5" t="s">
        <v>656</v>
      </c>
      <c r="I1439" s="5" t="s">
        <v>1041</v>
      </c>
      <c r="J1439" s="61" t="s">
        <v>550</v>
      </c>
      <c r="N1439" s="13"/>
      <c r="O1439" s="39">
        <f>MIN(Lääkkeet[[#This Row],[Velvoite 1.1.2025 (pakkauksia)]],Lääkkeet[[#This Row],[Suurimman alitusluvan mukainen velvoite 
1.1.-30.6.2025 (pakkauksia)]],Lääkkeet[[#This Row],[Alin saldo 
1.1.-30.6.2025 (pakkauksia)]])*Lääkkeet[[#This Row],[Kirjanpitoarvo / pakkaus 1.1.2025
(EUR  ALV 0 %)]]</f>
        <v>0</v>
      </c>
      <c r="P1439" s="15"/>
      <c r="Q1439" s="12"/>
      <c r="R1439" s="12"/>
      <c r="S1439" s="12"/>
      <c r="T1439" s="13"/>
      <c r="U1439" s="39">
        <f>MIN(Lääkkeet[[#This Row],[Velvoite 1.7.2025 (pakkauksia)]],Lääkkeet[[#This Row],[Suurimman alitusluvan mukainen velvoite
1.7.-31.12.2025 (pakkauksia)]],Lääkkeet[[#This Row],[Alin saldo 
1.7.-31.12.2025 (pakkauksia)]])*Lääkkeet[[#This Row],[Kirjanpitoarvo / pakkaus 1.7.2025
(EUR  ALV 0 %)]]</f>
        <v>0</v>
      </c>
      <c r="W1439" s="49" t="str" cm="1">
        <f t="array" ref="W1439">IFERROR(_xlfn.IFS(Lääkkeet[[#This Row],[Sitoutunut pääoma 
1.1.-30.6.2025 (EUR)]]&gt;0,"Täytetyt",Lääkkeet[[#This Row],[Sitoutunut pääoma 
1.7.-31.12.2025 (EUR)]]&gt;0,"Täytetyt"),"")</f>
        <v/>
      </c>
      <c r="X1439" s="49"/>
      <c r="Y1439" s="5">
        <f>Hakulomake!$B$29</f>
        <v>0</v>
      </c>
    </row>
    <row r="1440" spans="1:25" x14ac:dyDescent="0.25">
      <c r="A1440" s="6" t="s">
        <v>59</v>
      </c>
      <c r="B1440" s="5">
        <f>Hakulomake!$B$17</f>
        <v>0</v>
      </c>
      <c r="C1440" s="61">
        <v>14</v>
      </c>
      <c r="D1440" s="5" t="s">
        <v>2482</v>
      </c>
      <c r="E1440" s="60" t="s">
        <v>2556</v>
      </c>
      <c r="F1440" s="5" t="s">
        <v>2484</v>
      </c>
      <c r="G1440" s="5" t="s">
        <v>2557</v>
      </c>
      <c r="H1440" s="5" t="s">
        <v>2558</v>
      </c>
      <c r="I1440" s="5" t="s">
        <v>2559</v>
      </c>
      <c r="J1440" s="61" t="s">
        <v>2560</v>
      </c>
      <c r="N1440" s="13"/>
      <c r="O1440" s="39">
        <f>MIN(Lääkkeet[[#This Row],[Velvoite 1.1.2025 (pakkauksia)]],Lääkkeet[[#This Row],[Suurimman alitusluvan mukainen velvoite 
1.1.-30.6.2025 (pakkauksia)]],Lääkkeet[[#This Row],[Alin saldo 
1.1.-30.6.2025 (pakkauksia)]])*Lääkkeet[[#This Row],[Kirjanpitoarvo / pakkaus 1.1.2025
(EUR  ALV 0 %)]]</f>
        <v>0</v>
      </c>
      <c r="P1440" s="15"/>
      <c r="Q1440" s="12"/>
      <c r="R1440" s="12"/>
      <c r="S1440" s="12"/>
      <c r="T1440" s="13"/>
      <c r="U1440" s="39">
        <f>MIN(Lääkkeet[[#This Row],[Velvoite 1.7.2025 (pakkauksia)]],Lääkkeet[[#This Row],[Suurimman alitusluvan mukainen velvoite
1.7.-31.12.2025 (pakkauksia)]],Lääkkeet[[#This Row],[Alin saldo 
1.7.-31.12.2025 (pakkauksia)]])*Lääkkeet[[#This Row],[Kirjanpitoarvo / pakkaus 1.7.2025
(EUR  ALV 0 %)]]</f>
        <v>0</v>
      </c>
      <c r="W1440" s="49" t="str" cm="1">
        <f t="array" ref="W1440">IFERROR(_xlfn.IFS(Lääkkeet[[#This Row],[Sitoutunut pääoma 
1.1.-30.6.2025 (EUR)]]&gt;0,"Täytetyt",Lääkkeet[[#This Row],[Sitoutunut pääoma 
1.7.-31.12.2025 (EUR)]]&gt;0,"Täytetyt"),"")</f>
        <v/>
      </c>
      <c r="X1440" s="49"/>
      <c r="Y1440" s="5">
        <f>Hakulomake!$B$29</f>
        <v>0</v>
      </c>
    </row>
    <row r="1441" spans="1:25" x14ac:dyDescent="0.25">
      <c r="A1441" s="6" t="s">
        <v>59</v>
      </c>
      <c r="B1441" s="5">
        <f>Hakulomake!$B$17</f>
        <v>0</v>
      </c>
      <c r="C1441" s="61">
        <v>14</v>
      </c>
      <c r="D1441" s="5" t="s">
        <v>2512</v>
      </c>
      <c r="E1441" s="60" t="s">
        <v>2561</v>
      </c>
      <c r="F1441" s="5" t="s">
        <v>2514</v>
      </c>
      <c r="G1441" s="5" t="s">
        <v>2562</v>
      </c>
      <c r="I1441" s="5" t="s">
        <v>1041</v>
      </c>
      <c r="J1441" s="61" t="s">
        <v>2563</v>
      </c>
      <c r="N1441" s="13"/>
      <c r="O1441" s="39">
        <f>MIN(Lääkkeet[[#This Row],[Velvoite 1.1.2025 (pakkauksia)]],Lääkkeet[[#This Row],[Suurimman alitusluvan mukainen velvoite 
1.1.-30.6.2025 (pakkauksia)]],Lääkkeet[[#This Row],[Alin saldo 
1.1.-30.6.2025 (pakkauksia)]])*Lääkkeet[[#This Row],[Kirjanpitoarvo / pakkaus 1.1.2025
(EUR  ALV 0 %)]]</f>
        <v>0</v>
      </c>
      <c r="P1441" s="15"/>
      <c r="Q1441" s="12"/>
      <c r="R1441" s="12"/>
      <c r="S1441" s="12"/>
      <c r="T1441" s="13"/>
      <c r="U1441" s="39">
        <f>MIN(Lääkkeet[[#This Row],[Velvoite 1.7.2025 (pakkauksia)]],Lääkkeet[[#This Row],[Suurimman alitusluvan mukainen velvoite
1.7.-31.12.2025 (pakkauksia)]],Lääkkeet[[#This Row],[Alin saldo 
1.7.-31.12.2025 (pakkauksia)]])*Lääkkeet[[#This Row],[Kirjanpitoarvo / pakkaus 1.7.2025
(EUR  ALV 0 %)]]</f>
        <v>0</v>
      </c>
      <c r="W1441" s="49" t="str" cm="1">
        <f t="array" ref="W1441">IFERROR(_xlfn.IFS(Lääkkeet[[#This Row],[Sitoutunut pääoma 
1.1.-30.6.2025 (EUR)]]&gt;0,"Täytetyt",Lääkkeet[[#This Row],[Sitoutunut pääoma 
1.7.-31.12.2025 (EUR)]]&gt;0,"Täytetyt"),"")</f>
        <v/>
      </c>
      <c r="X1441" s="49"/>
      <c r="Y1441" s="5">
        <f>Hakulomake!$B$29</f>
        <v>0</v>
      </c>
    </row>
    <row r="1442" spans="1:25" x14ac:dyDescent="0.25">
      <c r="A1442" s="6" t="s">
        <v>59</v>
      </c>
      <c r="B1442" s="5">
        <f>Hakulomake!$B$17</f>
        <v>0</v>
      </c>
      <c r="C1442" s="61">
        <v>14</v>
      </c>
      <c r="D1442" s="5" t="s">
        <v>2538</v>
      </c>
      <c r="E1442" s="60" t="s">
        <v>2564</v>
      </c>
      <c r="F1442" s="5" t="s">
        <v>2540</v>
      </c>
      <c r="G1442" s="5" t="s">
        <v>2541</v>
      </c>
      <c r="H1442" s="5" t="s">
        <v>2542</v>
      </c>
      <c r="I1442" s="5" t="s">
        <v>206</v>
      </c>
      <c r="J1442" s="61" t="s">
        <v>493</v>
      </c>
      <c r="N1442" s="13"/>
      <c r="O1442" s="39">
        <f>MIN(Lääkkeet[[#This Row],[Velvoite 1.1.2025 (pakkauksia)]],Lääkkeet[[#This Row],[Suurimman alitusluvan mukainen velvoite 
1.1.-30.6.2025 (pakkauksia)]],Lääkkeet[[#This Row],[Alin saldo 
1.1.-30.6.2025 (pakkauksia)]])*Lääkkeet[[#This Row],[Kirjanpitoarvo / pakkaus 1.1.2025
(EUR  ALV 0 %)]]</f>
        <v>0</v>
      </c>
      <c r="P1442" s="15"/>
      <c r="Q1442" s="12"/>
      <c r="R1442" s="12"/>
      <c r="S1442" s="12"/>
      <c r="T1442" s="13"/>
      <c r="U1442" s="39">
        <f>MIN(Lääkkeet[[#This Row],[Velvoite 1.7.2025 (pakkauksia)]],Lääkkeet[[#This Row],[Suurimman alitusluvan mukainen velvoite
1.7.-31.12.2025 (pakkauksia)]],Lääkkeet[[#This Row],[Alin saldo 
1.7.-31.12.2025 (pakkauksia)]])*Lääkkeet[[#This Row],[Kirjanpitoarvo / pakkaus 1.7.2025
(EUR  ALV 0 %)]]</f>
        <v>0</v>
      </c>
      <c r="W1442" s="49" t="str" cm="1">
        <f t="array" ref="W1442">IFERROR(_xlfn.IFS(Lääkkeet[[#This Row],[Sitoutunut pääoma 
1.1.-30.6.2025 (EUR)]]&gt;0,"Täytetyt",Lääkkeet[[#This Row],[Sitoutunut pääoma 
1.7.-31.12.2025 (EUR)]]&gt;0,"Täytetyt"),"")</f>
        <v/>
      </c>
      <c r="X1442" s="49"/>
      <c r="Y1442" s="5">
        <f>Hakulomake!$B$29</f>
        <v>0</v>
      </c>
    </row>
    <row r="1443" spans="1:25" x14ac:dyDescent="0.25">
      <c r="A1443" s="6" t="s">
        <v>59</v>
      </c>
      <c r="B1443" s="5">
        <f>Hakulomake!$B$17</f>
        <v>0</v>
      </c>
      <c r="C1443" s="61">
        <v>14</v>
      </c>
      <c r="D1443" s="5" t="s">
        <v>2528</v>
      </c>
      <c r="E1443" s="60" t="s">
        <v>2565</v>
      </c>
      <c r="F1443" s="5" t="s">
        <v>2530</v>
      </c>
      <c r="G1443" s="5" t="s">
        <v>2566</v>
      </c>
      <c r="H1443" s="5" t="s">
        <v>2532</v>
      </c>
      <c r="I1443" s="5" t="s">
        <v>197</v>
      </c>
      <c r="J1443" s="61" t="s">
        <v>651</v>
      </c>
      <c r="N1443" s="13"/>
      <c r="O1443" s="39">
        <f>MIN(Lääkkeet[[#This Row],[Velvoite 1.1.2025 (pakkauksia)]],Lääkkeet[[#This Row],[Suurimman alitusluvan mukainen velvoite 
1.1.-30.6.2025 (pakkauksia)]],Lääkkeet[[#This Row],[Alin saldo 
1.1.-30.6.2025 (pakkauksia)]])*Lääkkeet[[#This Row],[Kirjanpitoarvo / pakkaus 1.1.2025
(EUR  ALV 0 %)]]</f>
        <v>0</v>
      </c>
      <c r="P1443" s="15"/>
      <c r="Q1443" s="12"/>
      <c r="R1443" s="12"/>
      <c r="S1443" s="12"/>
      <c r="T1443" s="13"/>
      <c r="U1443" s="39">
        <f>MIN(Lääkkeet[[#This Row],[Velvoite 1.7.2025 (pakkauksia)]],Lääkkeet[[#This Row],[Suurimman alitusluvan mukainen velvoite
1.7.-31.12.2025 (pakkauksia)]],Lääkkeet[[#This Row],[Alin saldo 
1.7.-31.12.2025 (pakkauksia)]])*Lääkkeet[[#This Row],[Kirjanpitoarvo / pakkaus 1.7.2025
(EUR  ALV 0 %)]]</f>
        <v>0</v>
      </c>
      <c r="W1443" s="49" t="str" cm="1">
        <f t="array" ref="W1443">IFERROR(_xlfn.IFS(Lääkkeet[[#This Row],[Sitoutunut pääoma 
1.1.-30.6.2025 (EUR)]]&gt;0,"Täytetyt",Lääkkeet[[#This Row],[Sitoutunut pääoma 
1.7.-31.12.2025 (EUR)]]&gt;0,"Täytetyt"),"")</f>
        <v/>
      </c>
      <c r="X1443" s="49"/>
      <c r="Y1443" s="5">
        <f>Hakulomake!$B$29</f>
        <v>0</v>
      </c>
    </row>
    <row r="1444" spans="1:25" x14ac:dyDescent="0.25">
      <c r="A1444" s="6" t="s">
        <v>59</v>
      </c>
      <c r="B1444" s="5">
        <f>Hakulomake!$B$17</f>
        <v>0</v>
      </c>
      <c r="C1444" s="61">
        <v>14</v>
      </c>
      <c r="D1444" s="5" t="s">
        <v>2538</v>
      </c>
      <c r="E1444" s="60" t="s">
        <v>2567</v>
      </c>
      <c r="F1444" s="5" t="s">
        <v>2540</v>
      </c>
      <c r="G1444" s="5" t="s">
        <v>2541</v>
      </c>
      <c r="H1444" s="5" t="s">
        <v>2542</v>
      </c>
      <c r="I1444" s="5" t="s">
        <v>206</v>
      </c>
      <c r="J1444" s="61" t="s">
        <v>112</v>
      </c>
      <c r="N1444" s="13"/>
      <c r="O1444" s="39">
        <f>MIN(Lääkkeet[[#This Row],[Velvoite 1.1.2025 (pakkauksia)]],Lääkkeet[[#This Row],[Suurimman alitusluvan mukainen velvoite 
1.1.-30.6.2025 (pakkauksia)]],Lääkkeet[[#This Row],[Alin saldo 
1.1.-30.6.2025 (pakkauksia)]])*Lääkkeet[[#This Row],[Kirjanpitoarvo / pakkaus 1.1.2025
(EUR  ALV 0 %)]]</f>
        <v>0</v>
      </c>
      <c r="P1444" s="15"/>
      <c r="Q1444" s="12"/>
      <c r="R1444" s="12"/>
      <c r="S1444" s="12"/>
      <c r="T1444" s="13"/>
      <c r="U1444" s="39">
        <f>MIN(Lääkkeet[[#This Row],[Velvoite 1.7.2025 (pakkauksia)]],Lääkkeet[[#This Row],[Suurimman alitusluvan mukainen velvoite
1.7.-31.12.2025 (pakkauksia)]],Lääkkeet[[#This Row],[Alin saldo 
1.7.-31.12.2025 (pakkauksia)]])*Lääkkeet[[#This Row],[Kirjanpitoarvo / pakkaus 1.7.2025
(EUR  ALV 0 %)]]</f>
        <v>0</v>
      </c>
      <c r="W1444" s="49" t="str" cm="1">
        <f t="array" ref="W1444">IFERROR(_xlfn.IFS(Lääkkeet[[#This Row],[Sitoutunut pääoma 
1.1.-30.6.2025 (EUR)]]&gt;0,"Täytetyt",Lääkkeet[[#This Row],[Sitoutunut pääoma 
1.7.-31.12.2025 (EUR)]]&gt;0,"Täytetyt"),"")</f>
        <v/>
      </c>
      <c r="X1444" s="49"/>
      <c r="Y1444" s="5">
        <f>Hakulomake!$B$29</f>
        <v>0</v>
      </c>
    </row>
    <row r="1445" spans="1:25" x14ac:dyDescent="0.25">
      <c r="A1445" s="6" t="s">
        <v>59</v>
      </c>
      <c r="B1445" s="5">
        <f>Hakulomake!$B$17</f>
        <v>0</v>
      </c>
      <c r="C1445" s="61">
        <v>14</v>
      </c>
      <c r="D1445" s="5" t="s">
        <v>2465</v>
      </c>
      <c r="E1445" s="60" t="s">
        <v>2568</v>
      </c>
      <c r="F1445" s="5" t="s">
        <v>2467</v>
      </c>
      <c r="G1445" s="5" t="s">
        <v>2569</v>
      </c>
      <c r="H1445" s="5" t="s">
        <v>654</v>
      </c>
      <c r="I1445" s="5" t="s">
        <v>206</v>
      </c>
      <c r="J1445" s="61" t="s">
        <v>72</v>
      </c>
      <c r="N1445" s="13"/>
      <c r="O1445" s="39">
        <f>MIN(Lääkkeet[[#This Row],[Velvoite 1.1.2025 (pakkauksia)]],Lääkkeet[[#This Row],[Suurimman alitusluvan mukainen velvoite 
1.1.-30.6.2025 (pakkauksia)]],Lääkkeet[[#This Row],[Alin saldo 
1.1.-30.6.2025 (pakkauksia)]])*Lääkkeet[[#This Row],[Kirjanpitoarvo / pakkaus 1.1.2025
(EUR  ALV 0 %)]]</f>
        <v>0</v>
      </c>
      <c r="P1445" s="15"/>
      <c r="Q1445" s="12"/>
      <c r="R1445" s="12"/>
      <c r="S1445" s="12"/>
      <c r="T1445" s="13"/>
      <c r="U1445" s="39">
        <f>MIN(Lääkkeet[[#This Row],[Velvoite 1.7.2025 (pakkauksia)]],Lääkkeet[[#This Row],[Suurimman alitusluvan mukainen velvoite
1.7.-31.12.2025 (pakkauksia)]],Lääkkeet[[#This Row],[Alin saldo 
1.7.-31.12.2025 (pakkauksia)]])*Lääkkeet[[#This Row],[Kirjanpitoarvo / pakkaus 1.7.2025
(EUR  ALV 0 %)]]</f>
        <v>0</v>
      </c>
      <c r="W1445" s="49" t="str" cm="1">
        <f t="array" ref="W1445">IFERROR(_xlfn.IFS(Lääkkeet[[#This Row],[Sitoutunut pääoma 
1.1.-30.6.2025 (EUR)]]&gt;0,"Täytetyt",Lääkkeet[[#This Row],[Sitoutunut pääoma 
1.7.-31.12.2025 (EUR)]]&gt;0,"Täytetyt"),"")</f>
        <v/>
      </c>
      <c r="X1445" s="49"/>
      <c r="Y1445" s="5">
        <f>Hakulomake!$B$29</f>
        <v>0</v>
      </c>
    </row>
    <row r="1446" spans="1:25" x14ac:dyDescent="0.25">
      <c r="A1446" s="6" t="s">
        <v>59</v>
      </c>
      <c r="B1446" s="5">
        <f>Hakulomake!$B$17</f>
        <v>0</v>
      </c>
      <c r="C1446" s="61">
        <v>14</v>
      </c>
      <c r="D1446" s="5" t="s">
        <v>2494</v>
      </c>
      <c r="E1446" s="60" t="s">
        <v>2570</v>
      </c>
      <c r="F1446" s="5" t="s">
        <v>2496</v>
      </c>
      <c r="G1446" s="5" t="s">
        <v>2571</v>
      </c>
      <c r="H1446" s="5" t="s">
        <v>1747</v>
      </c>
      <c r="I1446" s="5" t="s">
        <v>206</v>
      </c>
      <c r="J1446" s="61" t="s">
        <v>1008</v>
      </c>
      <c r="N1446" s="13"/>
      <c r="O1446" s="39">
        <f>MIN(Lääkkeet[[#This Row],[Velvoite 1.1.2025 (pakkauksia)]],Lääkkeet[[#This Row],[Suurimman alitusluvan mukainen velvoite 
1.1.-30.6.2025 (pakkauksia)]],Lääkkeet[[#This Row],[Alin saldo 
1.1.-30.6.2025 (pakkauksia)]])*Lääkkeet[[#This Row],[Kirjanpitoarvo / pakkaus 1.1.2025
(EUR  ALV 0 %)]]</f>
        <v>0</v>
      </c>
      <c r="P1446" s="15"/>
      <c r="Q1446" s="12"/>
      <c r="R1446" s="12"/>
      <c r="S1446" s="12"/>
      <c r="T1446" s="13"/>
      <c r="U1446" s="39">
        <f>MIN(Lääkkeet[[#This Row],[Velvoite 1.7.2025 (pakkauksia)]],Lääkkeet[[#This Row],[Suurimman alitusluvan mukainen velvoite
1.7.-31.12.2025 (pakkauksia)]],Lääkkeet[[#This Row],[Alin saldo 
1.7.-31.12.2025 (pakkauksia)]])*Lääkkeet[[#This Row],[Kirjanpitoarvo / pakkaus 1.7.2025
(EUR  ALV 0 %)]]</f>
        <v>0</v>
      </c>
      <c r="W1446" s="49" t="str" cm="1">
        <f t="array" ref="W1446">IFERROR(_xlfn.IFS(Lääkkeet[[#This Row],[Sitoutunut pääoma 
1.1.-30.6.2025 (EUR)]]&gt;0,"Täytetyt",Lääkkeet[[#This Row],[Sitoutunut pääoma 
1.7.-31.12.2025 (EUR)]]&gt;0,"Täytetyt"),"")</f>
        <v/>
      </c>
      <c r="X1446" s="49"/>
      <c r="Y1446" s="5">
        <f>Hakulomake!$B$29</f>
        <v>0</v>
      </c>
    </row>
    <row r="1447" spans="1:25" x14ac:dyDescent="0.25">
      <c r="A1447" s="6" t="s">
        <v>59</v>
      </c>
      <c r="B1447" s="5">
        <f>Hakulomake!$B$17</f>
        <v>0</v>
      </c>
      <c r="C1447" s="61">
        <v>14</v>
      </c>
      <c r="D1447" s="5" t="s">
        <v>2494</v>
      </c>
      <c r="E1447" s="60" t="s">
        <v>2572</v>
      </c>
      <c r="F1447" s="5" t="s">
        <v>2496</v>
      </c>
      <c r="G1447" s="5" t="s">
        <v>2571</v>
      </c>
      <c r="H1447" s="5" t="s">
        <v>1747</v>
      </c>
      <c r="I1447" s="5" t="s">
        <v>206</v>
      </c>
      <c r="J1447" s="61" t="s">
        <v>1274</v>
      </c>
      <c r="N1447" s="13"/>
      <c r="O1447" s="39">
        <f>MIN(Lääkkeet[[#This Row],[Velvoite 1.1.2025 (pakkauksia)]],Lääkkeet[[#This Row],[Suurimman alitusluvan mukainen velvoite 
1.1.-30.6.2025 (pakkauksia)]],Lääkkeet[[#This Row],[Alin saldo 
1.1.-30.6.2025 (pakkauksia)]])*Lääkkeet[[#This Row],[Kirjanpitoarvo / pakkaus 1.1.2025
(EUR  ALV 0 %)]]</f>
        <v>0</v>
      </c>
      <c r="P1447" s="15"/>
      <c r="Q1447" s="12"/>
      <c r="R1447" s="12"/>
      <c r="S1447" s="12"/>
      <c r="T1447" s="13"/>
      <c r="U1447" s="39">
        <f>MIN(Lääkkeet[[#This Row],[Velvoite 1.7.2025 (pakkauksia)]],Lääkkeet[[#This Row],[Suurimman alitusluvan mukainen velvoite
1.7.-31.12.2025 (pakkauksia)]],Lääkkeet[[#This Row],[Alin saldo 
1.7.-31.12.2025 (pakkauksia)]])*Lääkkeet[[#This Row],[Kirjanpitoarvo / pakkaus 1.7.2025
(EUR  ALV 0 %)]]</f>
        <v>0</v>
      </c>
      <c r="W1447" s="49" t="str" cm="1">
        <f t="array" ref="W1447">IFERROR(_xlfn.IFS(Lääkkeet[[#This Row],[Sitoutunut pääoma 
1.1.-30.6.2025 (EUR)]]&gt;0,"Täytetyt",Lääkkeet[[#This Row],[Sitoutunut pääoma 
1.7.-31.12.2025 (EUR)]]&gt;0,"Täytetyt"),"")</f>
        <v/>
      </c>
      <c r="X1447" s="49"/>
      <c r="Y1447" s="5">
        <f>Hakulomake!$B$29</f>
        <v>0</v>
      </c>
    </row>
    <row r="1448" spans="1:25" x14ac:dyDescent="0.25">
      <c r="A1448" s="6" t="s">
        <v>59</v>
      </c>
      <c r="B1448" s="5">
        <f>Hakulomake!$B$17</f>
        <v>0</v>
      </c>
      <c r="C1448" s="61">
        <v>14</v>
      </c>
      <c r="D1448" s="5" t="s">
        <v>2516</v>
      </c>
      <c r="E1448" s="60" t="s">
        <v>2573</v>
      </c>
      <c r="F1448" s="5" t="s">
        <v>2518</v>
      </c>
      <c r="G1448" s="5" t="s">
        <v>2574</v>
      </c>
      <c r="H1448" s="5" t="s">
        <v>196</v>
      </c>
      <c r="I1448" s="5" t="s">
        <v>206</v>
      </c>
      <c r="J1448" s="61" t="s">
        <v>72</v>
      </c>
      <c r="N1448" s="13"/>
      <c r="O1448" s="39">
        <f>MIN(Lääkkeet[[#This Row],[Velvoite 1.1.2025 (pakkauksia)]],Lääkkeet[[#This Row],[Suurimman alitusluvan mukainen velvoite 
1.1.-30.6.2025 (pakkauksia)]],Lääkkeet[[#This Row],[Alin saldo 
1.1.-30.6.2025 (pakkauksia)]])*Lääkkeet[[#This Row],[Kirjanpitoarvo / pakkaus 1.1.2025
(EUR  ALV 0 %)]]</f>
        <v>0</v>
      </c>
      <c r="P1448" s="15"/>
      <c r="Q1448" s="12"/>
      <c r="R1448" s="12"/>
      <c r="S1448" s="12"/>
      <c r="T1448" s="13"/>
      <c r="U1448" s="39">
        <f>MIN(Lääkkeet[[#This Row],[Velvoite 1.7.2025 (pakkauksia)]],Lääkkeet[[#This Row],[Suurimman alitusluvan mukainen velvoite
1.7.-31.12.2025 (pakkauksia)]],Lääkkeet[[#This Row],[Alin saldo 
1.7.-31.12.2025 (pakkauksia)]])*Lääkkeet[[#This Row],[Kirjanpitoarvo / pakkaus 1.7.2025
(EUR  ALV 0 %)]]</f>
        <v>0</v>
      </c>
      <c r="W1448" s="49" t="str" cm="1">
        <f t="array" ref="W1448">IFERROR(_xlfn.IFS(Lääkkeet[[#This Row],[Sitoutunut pääoma 
1.1.-30.6.2025 (EUR)]]&gt;0,"Täytetyt",Lääkkeet[[#This Row],[Sitoutunut pääoma 
1.7.-31.12.2025 (EUR)]]&gt;0,"Täytetyt"),"")</f>
        <v/>
      </c>
      <c r="X1448" s="49"/>
      <c r="Y1448" s="5">
        <f>Hakulomake!$B$29</f>
        <v>0</v>
      </c>
    </row>
    <row r="1449" spans="1:25" x14ac:dyDescent="0.25">
      <c r="A1449" s="6" t="s">
        <v>59</v>
      </c>
      <c r="B1449" s="5">
        <f>Hakulomake!$B$17</f>
        <v>0</v>
      </c>
      <c r="C1449" s="61">
        <v>14</v>
      </c>
      <c r="D1449" s="5" t="s">
        <v>2538</v>
      </c>
      <c r="E1449" s="60" t="s">
        <v>2575</v>
      </c>
      <c r="F1449" s="5" t="s">
        <v>2540</v>
      </c>
      <c r="G1449" s="5" t="s">
        <v>2576</v>
      </c>
      <c r="H1449" s="5" t="s">
        <v>2577</v>
      </c>
      <c r="I1449" s="5" t="s">
        <v>206</v>
      </c>
      <c r="J1449" s="61" t="s">
        <v>947</v>
      </c>
      <c r="N1449" s="13"/>
      <c r="O1449" s="39">
        <f>MIN(Lääkkeet[[#This Row],[Velvoite 1.1.2025 (pakkauksia)]],Lääkkeet[[#This Row],[Suurimman alitusluvan mukainen velvoite 
1.1.-30.6.2025 (pakkauksia)]],Lääkkeet[[#This Row],[Alin saldo 
1.1.-30.6.2025 (pakkauksia)]])*Lääkkeet[[#This Row],[Kirjanpitoarvo / pakkaus 1.1.2025
(EUR  ALV 0 %)]]</f>
        <v>0</v>
      </c>
      <c r="P1449" s="15"/>
      <c r="Q1449" s="12"/>
      <c r="R1449" s="12"/>
      <c r="S1449" s="12"/>
      <c r="T1449" s="13"/>
      <c r="U1449" s="39">
        <f>MIN(Lääkkeet[[#This Row],[Velvoite 1.7.2025 (pakkauksia)]],Lääkkeet[[#This Row],[Suurimman alitusluvan mukainen velvoite
1.7.-31.12.2025 (pakkauksia)]],Lääkkeet[[#This Row],[Alin saldo 
1.7.-31.12.2025 (pakkauksia)]])*Lääkkeet[[#This Row],[Kirjanpitoarvo / pakkaus 1.7.2025
(EUR  ALV 0 %)]]</f>
        <v>0</v>
      </c>
      <c r="W1449" s="49" t="str" cm="1">
        <f t="array" ref="W1449">IFERROR(_xlfn.IFS(Lääkkeet[[#This Row],[Sitoutunut pääoma 
1.1.-30.6.2025 (EUR)]]&gt;0,"Täytetyt",Lääkkeet[[#This Row],[Sitoutunut pääoma 
1.7.-31.12.2025 (EUR)]]&gt;0,"Täytetyt"),"")</f>
        <v/>
      </c>
      <c r="X1449" s="49"/>
      <c r="Y1449" s="5">
        <f>Hakulomake!$B$29</f>
        <v>0</v>
      </c>
    </row>
    <row r="1450" spans="1:25" x14ac:dyDescent="0.25">
      <c r="A1450" s="6" t="s">
        <v>59</v>
      </c>
      <c r="B1450" s="5">
        <f>Hakulomake!$B$17</f>
        <v>0</v>
      </c>
      <c r="C1450" s="61">
        <v>14</v>
      </c>
      <c r="D1450" s="5" t="s">
        <v>2461</v>
      </c>
      <c r="E1450" s="60" t="s">
        <v>2578</v>
      </c>
      <c r="F1450" s="5" t="s">
        <v>2462</v>
      </c>
      <c r="G1450" s="5" t="s">
        <v>2579</v>
      </c>
      <c r="H1450" s="5" t="s">
        <v>461</v>
      </c>
      <c r="I1450" s="5" t="s">
        <v>2463</v>
      </c>
      <c r="J1450" s="61" t="s">
        <v>2580</v>
      </c>
      <c r="N1450" s="13"/>
      <c r="O1450" s="39">
        <f>MIN(Lääkkeet[[#This Row],[Velvoite 1.1.2025 (pakkauksia)]],Lääkkeet[[#This Row],[Suurimman alitusluvan mukainen velvoite 
1.1.-30.6.2025 (pakkauksia)]],Lääkkeet[[#This Row],[Alin saldo 
1.1.-30.6.2025 (pakkauksia)]])*Lääkkeet[[#This Row],[Kirjanpitoarvo / pakkaus 1.1.2025
(EUR  ALV 0 %)]]</f>
        <v>0</v>
      </c>
      <c r="P1450" s="15"/>
      <c r="Q1450" s="12"/>
      <c r="R1450" s="12"/>
      <c r="S1450" s="12"/>
      <c r="T1450" s="13"/>
      <c r="U1450" s="39">
        <f>MIN(Lääkkeet[[#This Row],[Velvoite 1.7.2025 (pakkauksia)]],Lääkkeet[[#This Row],[Suurimman alitusluvan mukainen velvoite
1.7.-31.12.2025 (pakkauksia)]],Lääkkeet[[#This Row],[Alin saldo 
1.7.-31.12.2025 (pakkauksia)]])*Lääkkeet[[#This Row],[Kirjanpitoarvo / pakkaus 1.7.2025
(EUR  ALV 0 %)]]</f>
        <v>0</v>
      </c>
      <c r="W1450" s="49" t="str" cm="1">
        <f t="array" ref="W1450">IFERROR(_xlfn.IFS(Lääkkeet[[#This Row],[Sitoutunut pääoma 
1.1.-30.6.2025 (EUR)]]&gt;0,"Täytetyt",Lääkkeet[[#This Row],[Sitoutunut pääoma 
1.7.-31.12.2025 (EUR)]]&gt;0,"Täytetyt"),"")</f>
        <v/>
      </c>
      <c r="X1450" s="49"/>
      <c r="Y1450" s="5">
        <f>Hakulomake!$B$29</f>
        <v>0</v>
      </c>
    </row>
    <row r="1451" spans="1:25" x14ac:dyDescent="0.25">
      <c r="A1451" s="6" t="s">
        <v>59</v>
      </c>
      <c r="B1451" s="5">
        <f>Hakulomake!$B$17</f>
        <v>0</v>
      </c>
      <c r="C1451" s="61">
        <v>14</v>
      </c>
      <c r="D1451" s="5" t="s">
        <v>2512</v>
      </c>
      <c r="E1451" s="60" t="s">
        <v>2581</v>
      </c>
      <c r="F1451" s="5" t="s">
        <v>2514</v>
      </c>
      <c r="G1451" s="5" t="s">
        <v>2782</v>
      </c>
      <c r="I1451" s="5" t="s">
        <v>1041</v>
      </c>
      <c r="J1451" s="61" t="s">
        <v>942</v>
      </c>
      <c r="N1451" s="13"/>
      <c r="O1451" s="39">
        <f>MIN(Lääkkeet[[#This Row],[Velvoite 1.1.2025 (pakkauksia)]],Lääkkeet[[#This Row],[Suurimman alitusluvan mukainen velvoite 
1.1.-30.6.2025 (pakkauksia)]],Lääkkeet[[#This Row],[Alin saldo 
1.1.-30.6.2025 (pakkauksia)]])*Lääkkeet[[#This Row],[Kirjanpitoarvo / pakkaus 1.1.2025
(EUR  ALV 0 %)]]</f>
        <v>0</v>
      </c>
      <c r="P1451" s="15"/>
      <c r="Q1451" s="12"/>
      <c r="R1451" s="12"/>
      <c r="S1451" s="12"/>
      <c r="T1451" s="13"/>
      <c r="U1451" s="39">
        <f>MIN(Lääkkeet[[#This Row],[Velvoite 1.7.2025 (pakkauksia)]],Lääkkeet[[#This Row],[Suurimman alitusluvan mukainen velvoite
1.7.-31.12.2025 (pakkauksia)]],Lääkkeet[[#This Row],[Alin saldo 
1.7.-31.12.2025 (pakkauksia)]])*Lääkkeet[[#This Row],[Kirjanpitoarvo / pakkaus 1.7.2025
(EUR  ALV 0 %)]]</f>
        <v>0</v>
      </c>
      <c r="W1451" s="49" t="str" cm="1">
        <f t="array" ref="W1451">IFERROR(_xlfn.IFS(Lääkkeet[[#This Row],[Sitoutunut pääoma 
1.1.-30.6.2025 (EUR)]]&gt;0,"Täytetyt",Lääkkeet[[#This Row],[Sitoutunut pääoma 
1.7.-31.12.2025 (EUR)]]&gt;0,"Täytetyt"),"")</f>
        <v/>
      </c>
      <c r="X1451" s="49"/>
      <c r="Y1451" s="5">
        <f>Hakulomake!$B$29</f>
        <v>0</v>
      </c>
    </row>
    <row r="1452" spans="1:25" x14ac:dyDescent="0.25">
      <c r="A1452" s="6" t="s">
        <v>59</v>
      </c>
      <c r="B1452" s="5">
        <f>Hakulomake!$B$17</f>
        <v>0</v>
      </c>
      <c r="C1452" s="61">
        <v>14</v>
      </c>
      <c r="D1452" s="5" t="s">
        <v>2516</v>
      </c>
      <c r="E1452" s="60" t="s">
        <v>2582</v>
      </c>
      <c r="F1452" s="5" t="s">
        <v>2518</v>
      </c>
      <c r="G1452" s="5" t="s">
        <v>2583</v>
      </c>
      <c r="H1452" s="5" t="s">
        <v>196</v>
      </c>
      <c r="I1452" s="5" t="s">
        <v>206</v>
      </c>
      <c r="J1452" s="61" t="s">
        <v>112</v>
      </c>
      <c r="N1452" s="13"/>
      <c r="O1452" s="39">
        <f>MIN(Lääkkeet[[#This Row],[Velvoite 1.1.2025 (pakkauksia)]],Lääkkeet[[#This Row],[Suurimman alitusluvan mukainen velvoite 
1.1.-30.6.2025 (pakkauksia)]],Lääkkeet[[#This Row],[Alin saldo 
1.1.-30.6.2025 (pakkauksia)]])*Lääkkeet[[#This Row],[Kirjanpitoarvo / pakkaus 1.1.2025
(EUR  ALV 0 %)]]</f>
        <v>0</v>
      </c>
      <c r="P1452" s="15"/>
      <c r="Q1452" s="12"/>
      <c r="R1452" s="12"/>
      <c r="S1452" s="12"/>
      <c r="T1452" s="13"/>
      <c r="U1452" s="39">
        <f>MIN(Lääkkeet[[#This Row],[Velvoite 1.7.2025 (pakkauksia)]],Lääkkeet[[#This Row],[Suurimman alitusluvan mukainen velvoite
1.7.-31.12.2025 (pakkauksia)]],Lääkkeet[[#This Row],[Alin saldo 
1.7.-31.12.2025 (pakkauksia)]])*Lääkkeet[[#This Row],[Kirjanpitoarvo / pakkaus 1.7.2025
(EUR  ALV 0 %)]]</f>
        <v>0</v>
      </c>
      <c r="W1452" s="49" t="str" cm="1">
        <f t="array" ref="W1452">IFERROR(_xlfn.IFS(Lääkkeet[[#This Row],[Sitoutunut pääoma 
1.1.-30.6.2025 (EUR)]]&gt;0,"Täytetyt",Lääkkeet[[#This Row],[Sitoutunut pääoma 
1.7.-31.12.2025 (EUR)]]&gt;0,"Täytetyt"),"")</f>
        <v/>
      </c>
      <c r="X1452" s="49"/>
      <c r="Y1452" s="5">
        <f>Hakulomake!$B$29</f>
        <v>0</v>
      </c>
    </row>
    <row r="1453" spans="1:25" x14ac:dyDescent="0.25">
      <c r="A1453" s="6" t="s">
        <v>59</v>
      </c>
      <c r="B1453" s="5">
        <f>Hakulomake!$B$17</f>
        <v>0</v>
      </c>
      <c r="C1453" s="61">
        <v>14</v>
      </c>
      <c r="D1453" s="5" t="s">
        <v>2584</v>
      </c>
      <c r="E1453" s="60" t="s">
        <v>2585</v>
      </c>
      <c r="F1453" s="5" t="s">
        <v>2586</v>
      </c>
      <c r="G1453" s="5" t="s">
        <v>2587</v>
      </c>
      <c r="H1453" s="5" t="s">
        <v>654</v>
      </c>
      <c r="I1453" s="5" t="s">
        <v>206</v>
      </c>
      <c r="J1453" s="61" t="s">
        <v>2588</v>
      </c>
      <c r="N1453" s="13"/>
      <c r="O1453" s="39">
        <f>MIN(Lääkkeet[[#This Row],[Velvoite 1.1.2025 (pakkauksia)]],Lääkkeet[[#This Row],[Suurimman alitusluvan mukainen velvoite 
1.1.-30.6.2025 (pakkauksia)]],Lääkkeet[[#This Row],[Alin saldo 
1.1.-30.6.2025 (pakkauksia)]])*Lääkkeet[[#This Row],[Kirjanpitoarvo / pakkaus 1.1.2025
(EUR  ALV 0 %)]]</f>
        <v>0</v>
      </c>
      <c r="P1453" s="15"/>
      <c r="Q1453" s="12"/>
      <c r="R1453" s="12"/>
      <c r="S1453" s="12"/>
      <c r="T1453" s="13"/>
      <c r="U1453" s="39">
        <f>MIN(Lääkkeet[[#This Row],[Velvoite 1.7.2025 (pakkauksia)]],Lääkkeet[[#This Row],[Suurimman alitusluvan mukainen velvoite
1.7.-31.12.2025 (pakkauksia)]],Lääkkeet[[#This Row],[Alin saldo 
1.7.-31.12.2025 (pakkauksia)]])*Lääkkeet[[#This Row],[Kirjanpitoarvo / pakkaus 1.7.2025
(EUR  ALV 0 %)]]</f>
        <v>0</v>
      </c>
      <c r="W1453" s="49" t="str" cm="1">
        <f t="array" ref="W1453">IFERROR(_xlfn.IFS(Lääkkeet[[#This Row],[Sitoutunut pääoma 
1.1.-30.6.2025 (EUR)]]&gt;0,"Täytetyt",Lääkkeet[[#This Row],[Sitoutunut pääoma 
1.7.-31.12.2025 (EUR)]]&gt;0,"Täytetyt"),"")</f>
        <v/>
      </c>
      <c r="X1453" s="49"/>
      <c r="Y1453" s="5">
        <f>Hakulomake!$B$29</f>
        <v>0</v>
      </c>
    </row>
    <row r="1454" spans="1:25" x14ac:dyDescent="0.25">
      <c r="A1454" s="6" t="s">
        <v>59</v>
      </c>
      <c r="B1454" s="5">
        <f>Hakulomake!$B$17</f>
        <v>0</v>
      </c>
      <c r="C1454" s="61">
        <v>14</v>
      </c>
      <c r="D1454" s="5" t="s">
        <v>2465</v>
      </c>
      <c r="E1454" s="60" t="s">
        <v>2589</v>
      </c>
      <c r="F1454" s="5" t="s">
        <v>2467</v>
      </c>
      <c r="G1454" s="5" t="s">
        <v>2590</v>
      </c>
      <c r="H1454" s="5" t="s">
        <v>111</v>
      </c>
      <c r="I1454" s="5" t="s">
        <v>206</v>
      </c>
      <c r="J1454" s="61" t="s">
        <v>72</v>
      </c>
      <c r="N1454" s="13"/>
      <c r="O1454" s="39">
        <f>MIN(Lääkkeet[[#This Row],[Velvoite 1.1.2025 (pakkauksia)]],Lääkkeet[[#This Row],[Suurimman alitusluvan mukainen velvoite 
1.1.-30.6.2025 (pakkauksia)]],Lääkkeet[[#This Row],[Alin saldo 
1.1.-30.6.2025 (pakkauksia)]])*Lääkkeet[[#This Row],[Kirjanpitoarvo / pakkaus 1.1.2025
(EUR  ALV 0 %)]]</f>
        <v>0</v>
      </c>
      <c r="P1454" s="15"/>
      <c r="Q1454" s="12"/>
      <c r="R1454" s="12"/>
      <c r="S1454" s="12"/>
      <c r="T1454" s="13"/>
      <c r="U1454" s="39">
        <f>MIN(Lääkkeet[[#This Row],[Velvoite 1.7.2025 (pakkauksia)]],Lääkkeet[[#This Row],[Suurimman alitusluvan mukainen velvoite
1.7.-31.12.2025 (pakkauksia)]],Lääkkeet[[#This Row],[Alin saldo 
1.7.-31.12.2025 (pakkauksia)]])*Lääkkeet[[#This Row],[Kirjanpitoarvo / pakkaus 1.7.2025
(EUR  ALV 0 %)]]</f>
        <v>0</v>
      </c>
      <c r="W1454" s="49" t="str" cm="1">
        <f t="array" ref="W1454">IFERROR(_xlfn.IFS(Lääkkeet[[#This Row],[Sitoutunut pääoma 
1.1.-30.6.2025 (EUR)]]&gt;0,"Täytetyt",Lääkkeet[[#This Row],[Sitoutunut pääoma 
1.7.-31.12.2025 (EUR)]]&gt;0,"Täytetyt"),"")</f>
        <v/>
      </c>
      <c r="X1454" s="49"/>
      <c r="Y1454" s="5">
        <f>Hakulomake!$B$29</f>
        <v>0</v>
      </c>
    </row>
    <row r="1455" spans="1:25" x14ac:dyDescent="0.25">
      <c r="A1455" s="6" t="s">
        <v>59</v>
      </c>
      <c r="B1455" s="5">
        <f>Hakulomake!$B$17</f>
        <v>0</v>
      </c>
      <c r="C1455" s="61">
        <v>14</v>
      </c>
      <c r="D1455" s="5" t="s">
        <v>2516</v>
      </c>
      <c r="E1455" s="60" t="s">
        <v>2591</v>
      </c>
      <c r="F1455" s="5" t="s">
        <v>2518</v>
      </c>
      <c r="G1455" s="5" t="s">
        <v>2592</v>
      </c>
      <c r="H1455" s="5" t="s">
        <v>196</v>
      </c>
      <c r="I1455" s="5" t="s">
        <v>206</v>
      </c>
      <c r="J1455" s="61" t="s">
        <v>112</v>
      </c>
      <c r="N1455" s="13"/>
      <c r="O1455" s="39">
        <f>MIN(Lääkkeet[[#This Row],[Velvoite 1.1.2025 (pakkauksia)]],Lääkkeet[[#This Row],[Suurimman alitusluvan mukainen velvoite 
1.1.-30.6.2025 (pakkauksia)]],Lääkkeet[[#This Row],[Alin saldo 
1.1.-30.6.2025 (pakkauksia)]])*Lääkkeet[[#This Row],[Kirjanpitoarvo / pakkaus 1.1.2025
(EUR  ALV 0 %)]]</f>
        <v>0</v>
      </c>
      <c r="P1455" s="15"/>
      <c r="Q1455" s="12"/>
      <c r="R1455" s="12"/>
      <c r="S1455" s="12"/>
      <c r="T1455" s="13"/>
      <c r="U1455" s="39">
        <f>MIN(Lääkkeet[[#This Row],[Velvoite 1.7.2025 (pakkauksia)]],Lääkkeet[[#This Row],[Suurimman alitusluvan mukainen velvoite
1.7.-31.12.2025 (pakkauksia)]],Lääkkeet[[#This Row],[Alin saldo 
1.7.-31.12.2025 (pakkauksia)]])*Lääkkeet[[#This Row],[Kirjanpitoarvo / pakkaus 1.7.2025
(EUR  ALV 0 %)]]</f>
        <v>0</v>
      </c>
      <c r="W1455" s="49" t="str" cm="1">
        <f t="array" ref="W1455">IFERROR(_xlfn.IFS(Lääkkeet[[#This Row],[Sitoutunut pääoma 
1.1.-30.6.2025 (EUR)]]&gt;0,"Täytetyt",Lääkkeet[[#This Row],[Sitoutunut pääoma 
1.7.-31.12.2025 (EUR)]]&gt;0,"Täytetyt"),"")</f>
        <v/>
      </c>
      <c r="X1455" s="49"/>
      <c r="Y1455" s="5">
        <f>Hakulomake!$B$29</f>
        <v>0</v>
      </c>
    </row>
    <row r="1456" spans="1:25" x14ac:dyDescent="0.25">
      <c r="A1456" s="6" t="s">
        <v>59</v>
      </c>
      <c r="B1456" s="5">
        <f>Hakulomake!$B$17</f>
        <v>0</v>
      </c>
      <c r="C1456" s="61">
        <v>14</v>
      </c>
      <c r="D1456" s="5" t="s">
        <v>2461</v>
      </c>
      <c r="E1456" s="60" t="s">
        <v>2593</v>
      </c>
      <c r="F1456" s="5" t="s">
        <v>2462</v>
      </c>
      <c r="G1456" s="5" t="s">
        <v>2594</v>
      </c>
      <c r="H1456" s="5" t="s">
        <v>203</v>
      </c>
      <c r="I1456" s="5" t="s">
        <v>2463</v>
      </c>
      <c r="J1456" s="61" t="s">
        <v>2464</v>
      </c>
      <c r="N1456" s="13"/>
      <c r="O1456" s="39">
        <f>MIN(Lääkkeet[[#This Row],[Velvoite 1.1.2025 (pakkauksia)]],Lääkkeet[[#This Row],[Suurimman alitusluvan mukainen velvoite 
1.1.-30.6.2025 (pakkauksia)]],Lääkkeet[[#This Row],[Alin saldo 
1.1.-30.6.2025 (pakkauksia)]])*Lääkkeet[[#This Row],[Kirjanpitoarvo / pakkaus 1.1.2025
(EUR  ALV 0 %)]]</f>
        <v>0</v>
      </c>
      <c r="P1456" s="15"/>
      <c r="Q1456" s="12"/>
      <c r="R1456" s="12"/>
      <c r="S1456" s="12"/>
      <c r="T1456" s="13"/>
      <c r="U1456" s="39">
        <f>MIN(Lääkkeet[[#This Row],[Velvoite 1.7.2025 (pakkauksia)]],Lääkkeet[[#This Row],[Suurimman alitusluvan mukainen velvoite
1.7.-31.12.2025 (pakkauksia)]],Lääkkeet[[#This Row],[Alin saldo 
1.7.-31.12.2025 (pakkauksia)]])*Lääkkeet[[#This Row],[Kirjanpitoarvo / pakkaus 1.7.2025
(EUR  ALV 0 %)]]</f>
        <v>0</v>
      </c>
      <c r="W1456" s="49" t="str" cm="1">
        <f t="array" ref="W1456">IFERROR(_xlfn.IFS(Lääkkeet[[#This Row],[Sitoutunut pääoma 
1.1.-30.6.2025 (EUR)]]&gt;0,"Täytetyt",Lääkkeet[[#This Row],[Sitoutunut pääoma 
1.7.-31.12.2025 (EUR)]]&gt;0,"Täytetyt"),"")</f>
        <v/>
      </c>
      <c r="X1456" s="49"/>
      <c r="Y1456" s="5">
        <f>Hakulomake!$B$29</f>
        <v>0</v>
      </c>
    </row>
    <row r="1457" spans="1:25" x14ac:dyDescent="0.25">
      <c r="A1457" s="6" t="s">
        <v>59</v>
      </c>
      <c r="B1457" s="5">
        <f>Hakulomake!$B$17</f>
        <v>0</v>
      </c>
      <c r="C1457" s="61">
        <v>14</v>
      </c>
      <c r="D1457" s="5" t="s">
        <v>2461</v>
      </c>
      <c r="E1457" s="60" t="s">
        <v>2595</v>
      </c>
      <c r="F1457" s="5" t="s">
        <v>2462</v>
      </c>
      <c r="G1457" s="5" t="s">
        <v>2594</v>
      </c>
      <c r="H1457" s="5" t="s">
        <v>203</v>
      </c>
      <c r="I1457" s="5" t="s">
        <v>2463</v>
      </c>
      <c r="J1457" s="61" t="s">
        <v>2491</v>
      </c>
      <c r="N1457" s="13"/>
      <c r="O1457" s="39">
        <f>MIN(Lääkkeet[[#This Row],[Velvoite 1.1.2025 (pakkauksia)]],Lääkkeet[[#This Row],[Suurimman alitusluvan mukainen velvoite 
1.1.-30.6.2025 (pakkauksia)]],Lääkkeet[[#This Row],[Alin saldo 
1.1.-30.6.2025 (pakkauksia)]])*Lääkkeet[[#This Row],[Kirjanpitoarvo / pakkaus 1.1.2025
(EUR  ALV 0 %)]]</f>
        <v>0</v>
      </c>
      <c r="P1457" s="15"/>
      <c r="Q1457" s="12"/>
      <c r="R1457" s="12"/>
      <c r="S1457" s="12"/>
      <c r="T1457" s="13"/>
      <c r="U1457" s="39">
        <f>MIN(Lääkkeet[[#This Row],[Velvoite 1.7.2025 (pakkauksia)]],Lääkkeet[[#This Row],[Suurimman alitusluvan mukainen velvoite
1.7.-31.12.2025 (pakkauksia)]],Lääkkeet[[#This Row],[Alin saldo 
1.7.-31.12.2025 (pakkauksia)]])*Lääkkeet[[#This Row],[Kirjanpitoarvo / pakkaus 1.7.2025
(EUR  ALV 0 %)]]</f>
        <v>0</v>
      </c>
      <c r="W1457" s="49" t="str" cm="1">
        <f t="array" ref="W1457">IFERROR(_xlfn.IFS(Lääkkeet[[#This Row],[Sitoutunut pääoma 
1.1.-30.6.2025 (EUR)]]&gt;0,"Täytetyt",Lääkkeet[[#This Row],[Sitoutunut pääoma 
1.7.-31.12.2025 (EUR)]]&gt;0,"Täytetyt"),"")</f>
        <v/>
      </c>
      <c r="X1457" s="49"/>
      <c r="Y1457" s="5">
        <f>Hakulomake!$B$29</f>
        <v>0</v>
      </c>
    </row>
    <row r="1458" spans="1:25" x14ac:dyDescent="0.25">
      <c r="A1458" s="6" t="s">
        <v>59</v>
      </c>
      <c r="B1458" s="5">
        <f>Hakulomake!$B$17</f>
        <v>0</v>
      </c>
      <c r="C1458" s="61">
        <v>14</v>
      </c>
      <c r="D1458" s="5" t="s">
        <v>2520</v>
      </c>
      <c r="E1458" s="60" t="s">
        <v>2596</v>
      </c>
      <c r="F1458" s="5" t="s">
        <v>2462</v>
      </c>
      <c r="G1458" s="5" t="s">
        <v>2597</v>
      </c>
      <c r="H1458" s="5" t="s">
        <v>656</v>
      </c>
      <c r="I1458" s="5" t="s">
        <v>1041</v>
      </c>
      <c r="J1458" s="61" t="s">
        <v>585</v>
      </c>
      <c r="N1458" s="13"/>
      <c r="O1458" s="39">
        <f>MIN(Lääkkeet[[#This Row],[Velvoite 1.1.2025 (pakkauksia)]],Lääkkeet[[#This Row],[Suurimman alitusluvan mukainen velvoite 
1.1.-30.6.2025 (pakkauksia)]],Lääkkeet[[#This Row],[Alin saldo 
1.1.-30.6.2025 (pakkauksia)]])*Lääkkeet[[#This Row],[Kirjanpitoarvo / pakkaus 1.1.2025
(EUR  ALV 0 %)]]</f>
        <v>0</v>
      </c>
      <c r="P1458" s="15"/>
      <c r="Q1458" s="12"/>
      <c r="R1458" s="12"/>
      <c r="S1458" s="12"/>
      <c r="T1458" s="13"/>
      <c r="U1458" s="39">
        <f>MIN(Lääkkeet[[#This Row],[Velvoite 1.7.2025 (pakkauksia)]],Lääkkeet[[#This Row],[Suurimman alitusluvan mukainen velvoite
1.7.-31.12.2025 (pakkauksia)]],Lääkkeet[[#This Row],[Alin saldo 
1.7.-31.12.2025 (pakkauksia)]])*Lääkkeet[[#This Row],[Kirjanpitoarvo / pakkaus 1.7.2025
(EUR  ALV 0 %)]]</f>
        <v>0</v>
      </c>
      <c r="W1458" s="49" t="str" cm="1">
        <f t="array" ref="W1458">IFERROR(_xlfn.IFS(Lääkkeet[[#This Row],[Sitoutunut pääoma 
1.1.-30.6.2025 (EUR)]]&gt;0,"Täytetyt",Lääkkeet[[#This Row],[Sitoutunut pääoma 
1.7.-31.12.2025 (EUR)]]&gt;0,"Täytetyt"),"")</f>
        <v/>
      </c>
      <c r="X1458" s="49"/>
      <c r="Y1458" s="5">
        <f>Hakulomake!$B$29</f>
        <v>0</v>
      </c>
    </row>
    <row r="1459" spans="1:25" x14ac:dyDescent="0.25">
      <c r="A1459" s="6" t="s">
        <v>59</v>
      </c>
      <c r="B1459" s="5">
        <f>Hakulomake!$B$17</f>
        <v>0</v>
      </c>
      <c r="C1459" s="61">
        <v>14</v>
      </c>
      <c r="D1459" s="5" t="s">
        <v>2528</v>
      </c>
      <c r="E1459" s="60" t="s">
        <v>2598</v>
      </c>
      <c r="F1459" s="5" t="s">
        <v>2530</v>
      </c>
      <c r="G1459" s="5" t="s">
        <v>2599</v>
      </c>
      <c r="I1459" s="5" t="s">
        <v>197</v>
      </c>
      <c r="J1459" s="61" t="s">
        <v>651</v>
      </c>
      <c r="N1459" s="13"/>
      <c r="O1459" s="39">
        <f>MIN(Lääkkeet[[#This Row],[Velvoite 1.1.2025 (pakkauksia)]],Lääkkeet[[#This Row],[Suurimman alitusluvan mukainen velvoite 
1.1.-30.6.2025 (pakkauksia)]],Lääkkeet[[#This Row],[Alin saldo 
1.1.-30.6.2025 (pakkauksia)]])*Lääkkeet[[#This Row],[Kirjanpitoarvo / pakkaus 1.1.2025
(EUR  ALV 0 %)]]</f>
        <v>0</v>
      </c>
      <c r="P1459" s="15"/>
      <c r="Q1459" s="12"/>
      <c r="R1459" s="12"/>
      <c r="S1459" s="12"/>
      <c r="T1459" s="13"/>
      <c r="U1459" s="39">
        <f>MIN(Lääkkeet[[#This Row],[Velvoite 1.7.2025 (pakkauksia)]],Lääkkeet[[#This Row],[Suurimman alitusluvan mukainen velvoite
1.7.-31.12.2025 (pakkauksia)]],Lääkkeet[[#This Row],[Alin saldo 
1.7.-31.12.2025 (pakkauksia)]])*Lääkkeet[[#This Row],[Kirjanpitoarvo / pakkaus 1.7.2025
(EUR  ALV 0 %)]]</f>
        <v>0</v>
      </c>
      <c r="W1459" s="49" t="str" cm="1">
        <f t="array" ref="W1459">IFERROR(_xlfn.IFS(Lääkkeet[[#This Row],[Sitoutunut pääoma 
1.1.-30.6.2025 (EUR)]]&gt;0,"Täytetyt",Lääkkeet[[#This Row],[Sitoutunut pääoma 
1.7.-31.12.2025 (EUR)]]&gt;0,"Täytetyt"),"")</f>
        <v/>
      </c>
      <c r="X1459" s="49"/>
      <c r="Y1459" s="5">
        <f>Hakulomake!$B$29</f>
        <v>0</v>
      </c>
    </row>
    <row r="1460" spans="1:25" x14ac:dyDescent="0.25">
      <c r="A1460" s="6" t="s">
        <v>59</v>
      </c>
      <c r="B1460" s="5">
        <f>Hakulomake!$B$17</f>
        <v>0</v>
      </c>
      <c r="C1460" s="61">
        <v>14</v>
      </c>
      <c r="D1460" s="5" t="s">
        <v>2520</v>
      </c>
      <c r="E1460" s="60" t="s">
        <v>2600</v>
      </c>
      <c r="F1460" s="5" t="s">
        <v>2462</v>
      </c>
      <c r="G1460" s="5" t="s">
        <v>2597</v>
      </c>
      <c r="H1460" s="5" t="s">
        <v>656</v>
      </c>
      <c r="I1460" s="5" t="s">
        <v>1041</v>
      </c>
      <c r="J1460" s="61" t="s">
        <v>72</v>
      </c>
      <c r="N1460" s="13"/>
      <c r="O1460" s="39">
        <f>MIN(Lääkkeet[[#This Row],[Velvoite 1.1.2025 (pakkauksia)]],Lääkkeet[[#This Row],[Suurimman alitusluvan mukainen velvoite 
1.1.-30.6.2025 (pakkauksia)]],Lääkkeet[[#This Row],[Alin saldo 
1.1.-30.6.2025 (pakkauksia)]])*Lääkkeet[[#This Row],[Kirjanpitoarvo / pakkaus 1.1.2025
(EUR  ALV 0 %)]]</f>
        <v>0</v>
      </c>
      <c r="P1460" s="15"/>
      <c r="Q1460" s="12"/>
      <c r="R1460" s="12"/>
      <c r="S1460" s="12"/>
      <c r="T1460" s="13"/>
      <c r="U1460" s="39">
        <f>MIN(Lääkkeet[[#This Row],[Velvoite 1.7.2025 (pakkauksia)]],Lääkkeet[[#This Row],[Suurimman alitusluvan mukainen velvoite
1.7.-31.12.2025 (pakkauksia)]],Lääkkeet[[#This Row],[Alin saldo 
1.7.-31.12.2025 (pakkauksia)]])*Lääkkeet[[#This Row],[Kirjanpitoarvo / pakkaus 1.7.2025
(EUR  ALV 0 %)]]</f>
        <v>0</v>
      </c>
      <c r="W1460" s="49" t="str" cm="1">
        <f t="array" ref="W1460">IFERROR(_xlfn.IFS(Lääkkeet[[#This Row],[Sitoutunut pääoma 
1.1.-30.6.2025 (EUR)]]&gt;0,"Täytetyt",Lääkkeet[[#This Row],[Sitoutunut pääoma 
1.7.-31.12.2025 (EUR)]]&gt;0,"Täytetyt"),"")</f>
        <v/>
      </c>
      <c r="X1460" s="49"/>
      <c r="Y1460" s="5">
        <f>Hakulomake!$B$29</f>
        <v>0</v>
      </c>
    </row>
    <row r="1461" spans="1:25" x14ac:dyDescent="0.25">
      <c r="A1461" s="6" t="s">
        <v>59</v>
      </c>
      <c r="B1461" s="5">
        <f>Hakulomake!$B$17</f>
        <v>0</v>
      </c>
      <c r="C1461" s="61">
        <v>14</v>
      </c>
      <c r="D1461" s="5" t="s">
        <v>2520</v>
      </c>
      <c r="E1461" s="60" t="s">
        <v>2601</v>
      </c>
      <c r="F1461" s="5" t="s">
        <v>2462</v>
      </c>
      <c r="G1461" s="5" t="s">
        <v>2522</v>
      </c>
      <c r="H1461" s="5" t="s">
        <v>656</v>
      </c>
      <c r="I1461" s="5" t="s">
        <v>1041</v>
      </c>
      <c r="J1461" s="61" t="s">
        <v>2602</v>
      </c>
      <c r="N1461" s="13"/>
      <c r="O1461" s="39">
        <f>MIN(Lääkkeet[[#This Row],[Velvoite 1.1.2025 (pakkauksia)]],Lääkkeet[[#This Row],[Suurimman alitusluvan mukainen velvoite 
1.1.-30.6.2025 (pakkauksia)]],Lääkkeet[[#This Row],[Alin saldo 
1.1.-30.6.2025 (pakkauksia)]])*Lääkkeet[[#This Row],[Kirjanpitoarvo / pakkaus 1.1.2025
(EUR  ALV 0 %)]]</f>
        <v>0</v>
      </c>
      <c r="P1461" s="15"/>
      <c r="Q1461" s="12"/>
      <c r="R1461" s="12"/>
      <c r="S1461" s="12"/>
      <c r="T1461" s="13"/>
      <c r="U1461" s="39">
        <f>MIN(Lääkkeet[[#This Row],[Velvoite 1.7.2025 (pakkauksia)]],Lääkkeet[[#This Row],[Suurimman alitusluvan mukainen velvoite
1.7.-31.12.2025 (pakkauksia)]],Lääkkeet[[#This Row],[Alin saldo 
1.7.-31.12.2025 (pakkauksia)]])*Lääkkeet[[#This Row],[Kirjanpitoarvo / pakkaus 1.7.2025
(EUR  ALV 0 %)]]</f>
        <v>0</v>
      </c>
      <c r="W1461" s="49" t="str" cm="1">
        <f t="array" ref="W1461">IFERROR(_xlfn.IFS(Lääkkeet[[#This Row],[Sitoutunut pääoma 
1.1.-30.6.2025 (EUR)]]&gt;0,"Täytetyt",Lääkkeet[[#This Row],[Sitoutunut pääoma 
1.7.-31.12.2025 (EUR)]]&gt;0,"Täytetyt"),"")</f>
        <v/>
      </c>
      <c r="X1461" s="49"/>
      <c r="Y1461" s="5">
        <f>Hakulomake!$B$29</f>
        <v>0</v>
      </c>
    </row>
    <row r="1462" spans="1:25" x14ac:dyDescent="0.25">
      <c r="A1462" s="6" t="s">
        <v>59</v>
      </c>
      <c r="B1462" s="5">
        <f>Hakulomake!$B$17</f>
        <v>0</v>
      </c>
      <c r="C1462" s="61">
        <v>14</v>
      </c>
      <c r="D1462" s="5" t="s">
        <v>2494</v>
      </c>
      <c r="E1462" s="60" t="s">
        <v>2603</v>
      </c>
      <c r="F1462" s="5" t="s">
        <v>2496</v>
      </c>
      <c r="G1462" s="5" t="s">
        <v>2604</v>
      </c>
      <c r="H1462" s="5" t="s">
        <v>2605</v>
      </c>
      <c r="I1462" s="5" t="s">
        <v>206</v>
      </c>
      <c r="J1462" s="61" t="s">
        <v>1274</v>
      </c>
      <c r="N1462" s="13"/>
      <c r="O1462" s="39">
        <f>MIN(Lääkkeet[[#This Row],[Velvoite 1.1.2025 (pakkauksia)]],Lääkkeet[[#This Row],[Suurimman alitusluvan mukainen velvoite 
1.1.-30.6.2025 (pakkauksia)]],Lääkkeet[[#This Row],[Alin saldo 
1.1.-30.6.2025 (pakkauksia)]])*Lääkkeet[[#This Row],[Kirjanpitoarvo / pakkaus 1.1.2025
(EUR  ALV 0 %)]]</f>
        <v>0</v>
      </c>
      <c r="P1462" s="15"/>
      <c r="Q1462" s="12"/>
      <c r="R1462" s="12"/>
      <c r="S1462" s="12"/>
      <c r="T1462" s="13"/>
      <c r="U1462" s="39">
        <f>MIN(Lääkkeet[[#This Row],[Velvoite 1.7.2025 (pakkauksia)]],Lääkkeet[[#This Row],[Suurimman alitusluvan mukainen velvoite
1.7.-31.12.2025 (pakkauksia)]],Lääkkeet[[#This Row],[Alin saldo 
1.7.-31.12.2025 (pakkauksia)]])*Lääkkeet[[#This Row],[Kirjanpitoarvo / pakkaus 1.7.2025
(EUR  ALV 0 %)]]</f>
        <v>0</v>
      </c>
      <c r="W1462" s="49" t="str" cm="1">
        <f t="array" ref="W1462">IFERROR(_xlfn.IFS(Lääkkeet[[#This Row],[Sitoutunut pääoma 
1.1.-30.6.2025 (EUR)]]&gt;0,"Täytetyt",Lääkkeet[[#This Row],[Sitoutunut pääoma 
1.7.-31.12.2025 (EUR)]]&gt;0,"Täytetyt"),"")</f>
        <v/>
      </c>
      <c r="X1462" s="49"/>
      <c r="Y1462" s="5">
        <f>Hakulomake!$B$29</f>
        <v>0</v>
      </c>
    </row>
    <row r="1463" spans="1:25" x14ac:dyDescent="0.25">
      <c r="A1463" s="6" t="s">
        <v>59</v>
      </c>
      <c r="B1463" s="5">
        <f>Hakulomake!$B$17</f>
        <v>0</v>
      </c>
      <c r="C1463" s="61">
        <v>14</v>
      </c>
      <c r="D1463" s="5" t="s">
        <v>2487</v>
      </c>
      <c r="E1463" s="60" t="s">
        <v>2606</v>
      </c>
      <c r="F1463" s="5" t="s">
        <v>2489</v>
      </c>
      <c r="G1463" s="5" t="s">
        <v>2490</v>
      </c>
      <c r="H1463" s="5" t="s">
        <v>111</v>
      </c>
      <c r="I1463" s="5" t="s">
        <v>2607</v>
      </c>
      <c r="J1463" s="61" t="s">
        <v>585</v>
      </c>
      <c r="N1463" s="13"/>
      <c r="O1463" s="39">
        <f>MIN(Lääkkeet[[#This Row],[Velvoite 1.1.2025 (pakkauksia)]],Lääkkeet[[#This Row],[Suurimman alitusluvan mukainen velvoite 
1.1.-30.6.2025 (pakkauksia)]],Lääkkeet[[#This Row],[Alin saldo 
1.1.-30.6.2025 (pakkauksia)]])*Lääkkeet[[#This Row],[Kirjanpitoarvo / pakkaus 1.1.2025
(EUR  ALV 0 %)]]</f>
        <v>0</v>
      </c>
      <c r="P1463" s="15"/>
      <c r="Q1463" s="12"/>
      <c r="R1463" s="12"/>
      <c r="S1463" s="12"/>
      <c r="T1463" s="13"/>
      <c r="U1463" s="39">
        <f>MIN(Lääkkeet[[#This Row],[Velvoite 1.7.2025 (pakkauksia)]],Lääkkeet[[#This Row],[Suurimman alitusluvan mukainen velvoite
1.7.-31.12.2025 (pakkauksia)]],Lääkkeet[[#This Row],[Alin saldo 
1.7.-31.12.2025 (pakkauksia)]])*Lääkkeet[[#This Row],[Kirjanpitoarvo / pakkaus 1.7.2025
(EUR  ALV 0 %)]]</f>
        <v>0</v>
      </c>
      <c r="W1463" s="49" t="str" cm="1">
        <f t="array" ref="W1463">IFERROR(_xlfn.IFS(Lääkkeet[[#This Row],[Sitoutunut pääoma 
1.1.-30.6.2025 (EUR)]]&gt;0,"Täytetyt",Lääkkeet[[#This Row],[Sitoutunut pääoma 
1.7.-31.12.2025 (EUR)]]&gt;0,"Täytetyt"),"")</f>
        <v/>
      </c>
      <c r="X1463" s="49"/>
      <c r="Y1463" s="5">
        <f>Hakulomake!$B$29</f>
        <v>0</v>
      </c>
    </row>
    <row r="1464" spans="1:25" x14ac:dyDescent="0.25">
      <c r="A1464" s="6" t="s">
        <v>59</v>
      </c>
      <c r="B1464" s="5">
        <f>Hakulomake!$B$17</f>
        <v>0</v>
      </c>
      <c r="C1464" s="61">
        <v>14</v>
      </c>
      <c r="D1464" s="5" t="s">
        <v>2482</v>
      </c>
      <c r="E1464" s="60" t="s">
        <v>2608</v>
      </c>
      <c r="F1464" s="5" t="s">
        <v>2484</v>
      </c>
      <c r="G1464" s="5" t="s">
        <v>2485</v>
      </c>
      <c r="I1464" s="5" t="s">
        <v>1428</v>
      </c>
      <c r="J1464" s="61" t="s">
        <v>2609</v>
      </c>
      <c r="N1464" s="13"/>
      <c r="O1464" s="39">
        <f>MIN(Lääkkeet[[#This Row],[Velvoite 1.1.2025 (pakkauksia)]],Lääkkeet[[#This Row],[Suurimman alitusluvan mukainen velvoite 
1.1.-30.6.2025 (pakkauksia)]],Lääkkeet[[#This Row],[Alin saldo 
1.1.-30.6.2025 (pakkauksia)]])*Lääkkeet[[#This Row],[Kirjanpitoarvo / pakkaus 1.1.2025
(EUR  ALV 0 %)]]</f>
        <v>0</v>
      </c>
      <c r="P1464" s="15"/>
      <c r="Q1464" s="12"/>
      <c r="R1464" s="12"/>
      <c r="S1464" s="12"/>
      <c r="T1464" s="13"/>
      <c r="U1464" s="39">
        <f>MIN(Lääkkeet[[#This Row],[Velvoite 1.7.2025 (pakkauksia)]],Lääkkeet[[#This Row],[Suurimman alitusluvan mukainen velvoite
1.7.-31.12.2025 (pakkauksia)]],Lääkkeet[[#This Row],[Alin saldo 
1.7.-31.12.2025 (pakkauksia)]])*Lääkkeet[[#This Row],[Kirjanpitoarvo / pakkaus 1.7.2025
(EUR  ALV 0 %)]]</f>
        <v>0</v>
      </c>
      <c r="W1464" s="49" t="str" cm="1">
        <f t="array" ref="W1464">IFERROR(_xlfn.IFS(Lääkkeet[[#This Row],[Sitoutunut pääoma 
1.1.-30.6.2025 (EUR)]]&gt;0,"Täytetyt",Lääkkeet[[#This Row],[Sitoutunut pääoma 
1.7.-31.12.2025 (EUR)]]&gt;0,"Täytetyt"),"")</f>
        <v/>
      </c>
      <c r="X1464" s="49"/>
      <c r="Y1464" s="5">
        <f>Hakulomake!$B$29</f>
        <v>0</v>
      </c>
    </row>
    <row r="1465" spans="1:25" x14ac:dyDescent="0.25">
      <c r="A1465" s="6" t="s">
        <v>59</v>
      </c>
      <c r="B1465" s="5">
        <f>Hakulomake!$B$17</f>
        <v>0</v>
      </c>
      <c r="C1465" s="61">
        <v>14</v>
      </c>
      <c r="D1465" s="5" t="s">
        <v>2528</v>
      </c>
      <c r="E1465" s="60" t="s">
        <v>2610</v>
      </c>
      <c r="F1465" s="5" t="s">
        <v>2530</v>
      </c>
      <c r="G1465" s="5" t="s">
        <v>2611</v>
      </c>
      <c r="H1465" s="5" t="s">
        <v>2612</v>
      </c>
      <c r="I1465" s="5" t="s">
        <v>197</v>
      </c>
      <c r="J1465" s="61" t="s">
        <v>2533</v>
      </c>
      <c r="N1465" s="13"/>
      <c r="O1465" s="39">
        <f>MIN(Lääkkeet[[#This Row],[Velvoite 1.1.2025 (pakkauksia)]],Lääkkeet[[#This Row],[Suurimman alitusluvan mukainen velvoite 
1.1.-30.6.2025 (pakkauksia)]],Lääkkeet[[#This Row],[Alin saldo 
1.1.-30.6.2025 (pakkauksia)]])*Lääkkeet[[#This Row],[Kirjanpitoarvo / pakkaus 1.1.2025
(EUR  ALV 0 %)]]</f>
        <v>0</v>
      </c>
      <c r="P1465" s="15"/>
      <c r="Q1465" s="12"/>
      <c r="R1465" s="12"/>
      <c r="S1465" s="12"/>
      <c r="T1465" s="13"/>
      <c r="U1465" s="39">
        <f>MIN(Lääkkeet[[#This Row],[Velvoite 1.7.2025 (pakkauksia)]],Lääkkeet[[#This Row],[Suurimman alitusluvan mukainen velvoite
1.7.-31.12.2025 (pakkauksia)]],Lääkkeet[[#This Row],[Alin saldo 
1.7.-31.12.2025 (pakkauksia)]])*Lääkkeet[[#This Row],[Kirjanpitoarvo / pakkaus 1.7.2025
(EUR  ALV 0 %)]]</f>
        <v>0</v>
      </c>
      <c r="W1465" s="49" t="str" cm="1">
        <f t="array" ref="W1465">IFERROR(_xlfn.IFS(Lääkkeet[[#This Row],[Sitoutunut pääoma 
1.1.-30.6.2025 (EUR)]]&gt;0,"Täytetyt",Lääkkeet[[#This Row],[Sitoutunut pääoma 
1.7.-31.12.2025 (EUR)]]&gt;0,"Täytetyt"),"")</f>
        <v/>
      </c>
      <c r="X1465" s="49"/>
      <c r="Y1465" s="5">
        <f>Hakulomake!$B$29</f>
        <v>0</v>
      </c>
    </row>
    <row r="1466" spans="1:25" x14ac:dyDescent="0.25">
      <c r="A1466" s="6" t="s">
        <v>59</v>
      </c>
      <c r="B1466" s="5">
        <f>Hakulomake!$B$17</f>
        <v>0</v>
      </c>
      <c r="C1466" s="61">
        <v>14</v>
      </c>
      <c r="D1466" s="5" t="s">
        <v>2502</v>
      </c>
      <c r="E1466" s="60" t="s">
        <v>2613</v>
      </c>
      <c r="F1466" s="5" t="s">
        <v>2504</v>
      </c>
      <c r="G1466" s="5" t="s">
        <v>2527</v>
      </c>
      <c r="H1466" s="5" t="s">
        <v>436</v>
      </c>
      <c r="I1466" s="5" t="s">
        <v>206</v>
      </c>
      <c r="J1466" s="61" t="s">
        <v>1274</v>
      </c>
      <c r="N1466" s="13"/>
      <c r="O1466" s="39">
        <f>MIN(Lääkkeet[[#This Row],[Velvoite 1.1.2025 (pakkauksia)]],Lääkkeet[[#This Row],[Suurimman alitusluvan mukainen velvoite 
1.1.-30.6.2025 (pakkauksia)]],Lääkkeet[[#This Row],[Alin saldo 
1.1.-30.6.2025 (pakkauksia)]])*Lääkkeet[[#This Row],[Kirjanpitoarvo / pakkaus 1.1.2025
(EUR  ALV 0 %)]]</f>
        <v>0</v>
      </c>
      <c r="P1466" s="15"/>
      <c r="Q1466" s="12"/>
      <c r="R1466" s="12"/>
      <c r="S1466" s="12"/>
      <c r="T1466" s="13"/>
      <c r="U1466" s="39">
        <f>MIN(Lääkkeet[[#This Row],[Velvoite 1.7.2025 (pakkauksia)]],Lääkkeet[[#This Row],[Suurimman alitusluvan mukainen velvoite
1.7.-31.12.2025 (pakkauksia)]],Lääkkeet[[#This Row],[Alin saldo 
1.7.-31.12.2025 (pakkauksia)]])*Lääkkeet[[#This Row],[Kirjanpitoarvo / pakkaus 1.7.2025
(EUR  ALV 0 %)]]</f>
        <v>0</v>
      </c>
      <c r="W1466" s="49" t="str" cm="1">
        <f t="array" ref="W1466">IFERROR(_xlfn.IFS(Lääkkeet[[#This Row],[Sitoutunut pääoma 
1.1.-30.6.2025 (EUR)]]&gt;0,"Täytetyt",Lääkkeet[[#This Row],[Sitoutunut pääoma 
1.7.-31.12.2025 (EUR)]]&gt;0,"Täytetyt"),"")</f>
        <v/>
      </c>
      <c r="X1466" s="49"/>
      <c r="Y1466" s="5">
        <f>Hakulomake!$B$29</f>
        <v>0</v>
      </c>
    </row>
    <row r="1467" spans="1:25" x14ac:dyDescent="0.25">
      <c r="A1467" s="6" t="s">
        <v>59</v>
      </c>
      <c r="B1467" s="5">
        <f>Hakulomake!$B$17</f>
        <v>0</v>
      </c>
      <c r="C1467" s="61">
        <v>14</v>
      </c>
      <c r="D1467" s="5" t="s">
        <v>2487</v>
      </c>
      <c r="E1467" s="60" t="s">
        <v>2614</v>
      </c>
      <c r="F1467" s="5" t="s">
        <v>2489</v>
      </c>
      <c r="G1467" s="5" t="s">
        <v>2615</v>
      </c>
      <c r="H1467" s="5" t="s">
        <v>111</v>
      </c>
      <c r="I1467" s="5" t="s">
        <v>206</v>
      </c>
      <c r="J1467" s="61" t="s">
        <v>72</v>
      </c>
      <c r="N1467" s="13"/>
      <c r="O1467" s="39">
        <f>MIN(Lääkkeet[[#This Row],[Velvoite 1.1.2025 (pakkauksia)]],Lääkkeet[[#This Row],[Suurimman alitusluvan mukainen velvoite 
1.1.-30.6.2025 (pakkauksia)]],Lääkkeet[[#This Row],[Alin saldo 
1.1.-30.6.2025 (pakkauksia)]])*Lääkkeet[[#This Row],[Kirjanpitoarvo / pakkaus 1.1.2025
(EUR  ALV 0 %)]]</f>
        <v>0</v>
      </c>
      <c r="P1467" s="15"/>
      <c r="Q1467" s="12"/>
      <c r="R1467" s="12"/>
      <c r="S1467" s="12"/>
      <c r="T1467" s="13"/>
      <c r="U1467" s="39">
        <f>MIN(Lääkkeet[[#This Row],[Velvoite 1.7.2025 (pakkauksia)]],Lääkkeet[[#This Row],[Suurimman alitusluvan mukainen velvoite
1.7.-31.12.2025 (pakkauksia)]],Lääkkeet[[#This Row],[Alin saldo 
1.7.-31.12.2025 (pakkauksia)]])*Lääkkeet[[#This Row],[Kirjanpitoarvo / pakkaus 1.7.2025
(EUR  ALV 0 %)]]</f>
        <v>0</v>
      </c>
      <c r="W1467" s="49" t="str" cm="1">
        <f t="array" ref="W1467">IFERROR(_xlfn.IFS(Lääkkeet[[#This Row],[Sitoutunut pääoma 
1.1.-30.6.2025 (EUR)]]&gt;0,"Täytetyt",Lääkkeet[[#This Row],[Sitoutunut pääoma 
1.7.-31.12.2025 (EUR)]]&gt;0,"Täytetyt"),"")</f>
        <v/>
      </c>
      <c r="X1467" s="49"/>
      <c r="Y1467" s="5">
        <f>Hakulomake!$B$29</f>
        <v>0</v>
      </c>
    </row>
    <row r="1468" spans="1:25" x14ac:dyDescent="0.25">
      <c r="A1468" s="6" t="s">
        <v>59</v>
      </c>
      <c r="B1468" s="5">
        <f>Hakulomake!$B$17</f>
        <v>0</v>
      </c>
      <c r="C1468" s="61">
        <v>14</v>
      </c>
      <c r="D1468" s="5" t="s">
        <v>2487</v>
      </c>
      <c r="E1468" s="60" t="s">
        <v>2616</v>
      </c>
      <c r="F1468" s="5" t="s">
        <v>2489</v>
      </c>
      <c r="G1468" s="5" t="s">
        <v>2617</v>
      </c>
      <c r="H1468" s="5" t="s">
        <v>192</v>
      </c>
      <c r="I1468" s="5" t="s">
        <v>206</v>
      </c>
      <c r="J1468" s="61" t="s">
        <v>72</v>
      </c>
      <c r="N1468" s="13"/>
      <c r="O1468" s="39">
        <f>MIN(Lääkkeet[[#This Row],[Velvoite 1.1.2025 (pakkauksia)]],Lääkkeet[[#This Row],[Suurimman alitusluvan mukainen velvoite 
1.1.-30.6.2025 (pakkauksia)]],Lääkkeet[[#This Row],[Alin saldo 
1.1.-30.6.2025 (pakkauksia)]])*Lääkkeet[[#This Row],[Kirjanpitoarvo / pakkaus 1.1.2025
(EUR  ALV 0 %)]]</f>
        <v>0</v>
      </c>
      <c r="P1468" s="15"/>
      <c r="Q1468" s="12"/>
      <c r="R1468" s="12"/>
      <c r="S1468" s="12"/>
      <c r="T1468" s="13"/>
      <c r="U1468" s="39">
        <f>MIN(Lääkkeet[[#This Row],[Velvoite 1.7.2025 (pakkauksia)]],Lääkkeet[[#This Row],[Suurimman alitusluvan mukainen velvoite
1.7.-31.12.2025 (pakkauksia)]],Lääkkeet[[#This Row],[Alin saldo 
1.7.-31.12.2025 (pakkauksia)]])*Lääkkeet[[#This Row],[Kirjanpitoarvo / pakkaus 1.7.2025
(EUR  ALV 0 %)]]</f>
        <v>0</v>
      </c>
      <c r="W1468" s="49" t="str" cm="1">
        <f t="array" ref="W1468">IFERROR(_xlfn.IFS(Lääkkeet[[#This Row],[Sitoutunut pääoma 
1.1.-30.6.2025 (EUR)]]&gt;0,"Täytetyt",Lääkkeet[[#This Row],[Sitoutunut pääoma 
1.7.-31.12.2025 (EUR)]]&gt;0,"Täytetyt"),"")</f>
        <v/>
      </c>
      <c r="X1468" s="49"/>
      <c r="Y1468" s="5">
        <f>Hakulomake!$B$29</f>
        <v>0</v>
      </c>
    </row>
    <row r="1469" spans="1:25" x14ac:dyDescent="0.25">
      <c r="A1469" s="6" t="s">
        <v>59</v>
      </c>
      <c r="B1469" s="5">
        <f>Hakulomake!$B$17</f>
        <v>0</v>
      </c>
      <c r="C1469" s="61">
        <v>14</v>
      </c>
      <c r="D1469" s="5" t="s">
        <v>2473</v>
      </c>
      <c r="E1469" s="60" t="s">
        <v>2618</v>
      </c>
      <c r="F1469" s="5" t="s">
        <v>2475</v>
      </c>
      <c r="G1469" s="5" t="s">
        <v>2619</v>
      </c>
      <c r="H1469" s="5" t="s">
        <v>436</v>
      </c>
      <c r="I1469" s="5" t="s">
        <v>206</v>
      </c>
      <c r="J1469" s="61" t="s">
        <v>651</v>
      </c>
      <c r="N1469" s="13"/>
      <c r="O1469" s="39">
        <f>MIN(Lääkkeet[[#This Row],[Velvoite 1.1.2025 (pakkauksia)]],Lääkkeet[[#This Row],[Suurimman alitusluvan mukainen velvoite 
1.1.-30.6.2025 (pakkauksia)]],Lääkkeet[[#This Row],[Alin saldo 
1.1.-30.6.2025 (pakkauksia)]])*Lääkkeet[[#This Row],[Kirjanpitoarvo / pakkaus 1.1.2025
(EUR  ALV 0 %)]]</f>
        <v>0</v>
      </c>
      <c r="P1469" s="15"/>
      <c r="Q1469" s="12"/>
      <c r="R1469" s="12"/>
      <c r="S1469" s="12"/>
      <c r="T1469" s="13"/>
      <c r="U1469" s="39">
        <f>MIN(Lääkkeet[[#This Row],[Velvoite 1.7.2025 (pakkauksia)]],Lääkkeet[[#This Row],[Suurimman alitusluvan mukainen velvoite
1.7.-31.12.2025 (pakkauksia)]],Lääkkeet[[#This Row],[Alin saldo 
1.7.-31.12.2025 (pakkauksia)]])*Lääkkeet[[#This Row],[Kirjanpitoarvo / pakkaus 1.7.2025
(EUR  ALV 0 %)]]</f>
        <v>0</v>
      </c>
      <c r="W1469" s="49" t="str" cm="1">
        <f t="array" ref="W1469">IFERROR(_xlfn.IFS(Lääkkeet[[#This Row],[Sitoutunut pääoma 
1.1.-30.6.2025 (EUR)]]&gt;0,"Täytetyt",Lääkkeet[[#This Row],[Sitoutunut pääoma 
1.7.-31.12.2025 (EUR)]]&gt;0,"Täytetyt"),"")</f>
        <v/>
      </c>
      <c r="X1469" s="49"/>
      <c r="Y1469" s="5">
        <f>Hakulomake!$B$29</f>
        <v>0</v>
      </c>
    </row>
    <row r="1470" spans="1:25" x14ac:dyDescent="0.25">
      <c r="A1470" s="6" t="s">
        <v>59</v>
      </c>
      <c r="B1470" s="5">
        <f>Hakulomake!$B$17</f>
        <v>0</v>
      </c>
      <c r="C1470" s="61">
        <v>14</v>
      </c>
      <c r="D1470" s="5" t="s">
        <v>2487</v>
      </c>
      <c r="E1470" s="60" t="s">
        <v>2620</v>
      </c>
      <c r="F1470" s="5" t="s">
        <v>2489</v>
      </c>
      <c r="G1470" s="5" t="s">
        <v>2621</v>
      </c>
      <c r="H1470" s="5" t="s">
        <v>111</v>
      </c>
      <c r="I1470" s="5" t="s">
        <v>206</v>
      </c>
      <c r="J1470" s="61" t="s">
        <v>72</v>
      </c>
      <c r="N1470" s="13"/>
      <c r="O1470" s="39">
        <f>MIN(Lääkkeet[[#This Row],[Velvoite 1.1.2025 (pakkauksia)]],Lääkkeet[[#This Row],[Suurimman alitusluvan mukainen velvoite 
1.1.-30.6.2025 (pakkauksia)]],Lääkkeet[[#This Row],[Alin saldo 
1.1.-30.6.2025 (pakkauksia)]])*Lääkkeet[[#This Row],[Kirjanpitoarvo / pakkaus 1.1.2025
(EUR  ALV 0 %)]]</f>
        <v>0</v>
      </c>
      <c r="P1470" s="15"/>
      <c r="Q1470" s="12"/>
      <c r="R1470" s="12"/>
      <c r="S1470" s="12"/>
      <c r="T1470" s="13"/>
      <c r="U1470" s="39">
        <f>MIN(Lääkkeet[[#This Row],[Velvoite 1.7.2025 (pakkauksia)]],Lääkkeet[[#This Row],[Suurimman alitusluvan mukainen velvoite
1.7.-31.12.2025 (pakkauksia)]],Lääkkeet[[#This Row],[Alin saldo 
1.7.-31.12.2025 (pakkauksia)]])*Lääkkeet[[#This Row],[Kirjanpitoarvo / pakkaus 1.7.2025
(EUR  ALV 0 %)]]</f>
        <v>0</v>
      </c>
      <c r="W1470" s="49" t="str" cm="1">
        <f t="array" ref="W1470">IFERROR(_xlfn.IFS(Lääkkeet[[#This Row],[Sitoutunut pääoma 
1.1.-30.6.2025 (EUR)]]&gt;0,"Täytetyt",Lääkkeet[[#This Row],[Sitoutunut pääoma 
1.7.-31.12.2025 (EUR)]]&gt;0,"Täytetyt"),"")</f>
        <v/>
      </c>
      <c r="X1470" s="49"/>
      <c r="Y1470" s="5">
        <f>Hakulomake!$B$29</f>
        <v>0</v>
      </c>
    </row>
    <row r="1471" spans="1:25" x14ac:dyDescent="0.25">
      <c r="A1471" s="6" t="s">
        <v>59</v>
      </c>
      <c r="B1471" s="5">
        <f>Hakulomake!$B$17</f>
        <v>0</v>
      </c>
      <c r="J1471" s="16"/>
      <c r="N1471" s="13"/>
      <c r="O1471" s="39">
        <f>MIN(Lääkkeet[[#This Row],[Velvoite 1.1.2025 (pakkauksia)]],Lääkkeet[[#This Row],[Suurimman alitusluvan mukainen velvoite 
1.1.-30.6.2025 (pakkauksia)]],Lääkkeet[[#This Row],[Alin saldo 
1.1.-30.6.2025 (pakkauksia)]])*Lääkkeet[[#This Row],[Kirjanpitoarvo / pakkaus 1.1.2025
(EUR  ALV 0 %)]]</f>
        <v>0</v>
      </c>
      <c r="P1471" s="15"/>
      <c r="Q1471" s="12"/>
      <c r="R1471" s="12"/>
      <c r="S1471" s="12"/>
      <c r="T1471" s="13"/>
      <c r="U1471" s="39">
        <f>MIN(Lääkkeet[[#This Row],[Velvoite 1.7.2025 (pakkauksia)]],Lääkkeet[[#This Row],[Suurimman alitusluvan mukainen velvoite
1.7.-31.12.2025 (pakkauksia)]],Lääkkeet[[#This Row],[Alin saldo 
1.7.-31.12.2025 (pakkauksia)]])*Lääkkeet[[#This Row],[Kirjanpitoarvo / pakkaus 1.7.2025
(EUR  ALV 0 %)]]</f>
        <v>0</v>
      </c>
      <c r="W1471" s="49" t="str" cm="1">
        <f t="array" ref="W1471">IFERROR(_xlfn.IFS(Lääkkeet[[#This Row],[Sitoutunut pääoma 
1.1.-30.6.2025 (EUR)]]&gt;0,"Täytetyt",Lääkkeet[[#This Row],[Sitoutunut pääoma 
1.7.-31.12.2025 (EUR)]]&gt;0,"Täytetyt"),"")</f>
        <v/>
      </c>
      <c r="X1471" s="49"/>
      <c r="Y1471" s="5">
        <f>Hakulomake!$B$29</f>
        <v>0</v>
      </c>
    </row>
    <row r="1472" spans="1:25" x14ac:dyDescent="0.25">
      <c r="A1472" s="6" t="s">
        <v>59</v>
      </c>
      <c r="B1472" s="5">
        <f>Hakulomake!$B$17</f>
        <v>0</v>
      </c>
      <c r="J1472" s="16"/>
      <c r="N1472" s="13"/>
      <c r="O1472" s="39">
        <f>MIN(Lääkkeet[[#This Row],[Velvoite 1.1.2025 (pakkauksia)]],Lääkkeet[[#This Row],[Suurimman alitusluvan mukainen velvoite 
1.1.-30.6.2025 (pakkauksia)]],Lääkkeet[[#This Row],[Alin saldo 
1.1.-30.6.2025 (pakkauksia)]])*Lääkkeet[[#This Row],[Kirjanpitoarvo / pakkaus 1.1.2025
(EUR  ALV 0 %)]]</f>
        <v>0</v>
      </c>
      <c r="P1472" s="15"/>
      <c r="Q1472" s="12"/>
      <c r="R1472" s="12"/>
      <c r="S1472" s="12"/>
      <c r="T1472" s="13"/>
      <c r="U1472" s="39">
        <f>MIN(Lääkkeet[[#This Row],[Velvoite 1.7.2025 (pakkauksia)]],Lääkkeet[[#This Row],[Suurimman alitusluvan mukainen velvoite
1.7.-31.12.2025 (pakkauksia)]],Lääkkeet[[#This Row],[Alin saldo 
1.7.-31.12.2025 (pakkauksia)]])*Lääkkeet[[#This Row],[Kirjanpitoarvo / pakkaus 1.7.2025
(EUR  ALV 0 %)]]</f>
        <v>0</v>
      </c>
      <c r="W1472" s="49" t="str" cm="1">
        <f t="array" ref="W1472">IFERROR(_xlfn.IFS(Lääkkeet[[#This Row],[Sitoutunut pääoma 
1.1.-30.6.2025 (EUR)]]&gt;0,"Täytetyt",Lääkkeet[[#This Row],[Sitoutunut pääoma 
1.7.-31.12.2025 (EUR)]]&gt;0,"Täytetyt"),"")</f>
        <v/>
      </c>
      <c r="X1472" s="49"/>
      <c r="Y1472" s="5">
        <f>Hakulomake!$B$29</f>
        <v>0</v>
      </c>
    </row>
    <row r="1473" spans="1:25" x14ac:dyDescent="0.25">
      <c r="A1473" s="6" t="s">
        <v>59</v>
      </c>
      <c r="B1473" s="5">
        <f>Hakulomake!$B$17</f>
        <v>0</v>
      </c>
      <c r="J1473" s="16"/>
      <c r="N1473" s="13"/>
      <c r="O1473" s="39">
        <f>MIN(Lääkkeet[[#This Row],[Velvoite 1.1.2025 (pakkauksia)]],Lääkkeet[[#This Row],[Suurimman alitusluvan mukainen velvoite 
1.1.-30.6.2025 (pakkauksia)]],Lääkkeet[[#This Row],[Alin saldo 
1.1.-30.6.2025 (pakkauksia)]])*Lääkkeet[[#This Row],[Kirjanpitoarvo / pakkaus 1.1.2025
(EUR  ALV 0 %)]]</f>
        <v>0</v>
      </c>
      <c r="P1473" s="15"/>
      <c r="Q1473" s="12"/>
      <c r="R1473" s="12"/>
      <c r="S1473" s="12"/>
      <c r="T1473" s="13"/>
      <c r="U1473" s="39">
        <f>MIN(Lääkkeet[[#This Row],[Velvoite 1.7.2025 (pakkauksia)]],Lääkkeet[[#This Row],[Suurimman alitusluvan mukainen velvoite
1.7.-31.12.2025 (pakkauksia)]],Lääkkeet[[#This Row],[Alin saldo 
1.7.-31.12.2025 (pakkauksia)]])*Lääkkeet[[#This Row],[Kirjanpitoarvo / pakkaus 1.7.2025
(EUR  ALV 0 %)]]</f>
        <v>0</v>
      </c>
      <c r="W1473" s="49" t="str" cm="1">
        <f t="array" ref="W1473">IFERROR(_xlfn.IFS(Lääkkeet[[#This Row],[Sitoutunut pääoma 
1.1.-30.6.2025 (EUR)]]&gt;0,"Täytetyt",Lääkkeet[[#This Row],[Sitoutunut pääoma 
1.7.-31.12.2025 (EUR)]]&gt;0,"Täytetyt"),"")</f>
        <v/>
      </c>
      <c r="X1473" s="49"/>
      <c r="Y1473" s="5">
        <f>Hakulomake!$B$29</f>
        <v>0</v>
      </c>
    </row>
    <row r="1474" spans="1:25" x14ac:dyDescent="0.25">
      <c r="A1474" s="6" t="s">
        <v>59</v>
      </c>
      <c r="B1474" s="5">
        <f>Hakulomake!$B$17</f>
        <v>0</v>
      </c>
      <c r="J1474" s="16"/>
      <c r="N1474" s="13"/>
      <c r="O1474" s="39">
        <f>MIN(Lääkkeet[[#This Row],[Velvoite 1.1.2025 (pakkauksia)]],Lääkkeet[[#This Row],[Suurimman alitusluvan mukainen velvoite 
1.1.-30.6.2025 (pakkauksia)]],Lääkkeet[[#This Row],[Alin saldo 
1.1.-30.6.2025 (pakkauksia)]])*Lääkkeet[[#This Row],[Kirjanpitoarvo / pakkaus 1.1.2025
(EUR  ALV 0 %)]]</f>
        <v>0</v>
      </c>
      <c r="P1474" s="15"/>
      <c r="Q1474" s="12"/>
      <c r="R1474" s="12"/>
      <c r="S1474" s="12"/>
      <c r="T1474" s="13"/>
      <c r="U1474" s="39">
        <f>MIN(Lääkkeet[[#This Row],[Velvoite 1.7.2025 (pakkauksia)]],Lääkkeet[[#This Row],[Suurimman alitusluvan mukainen velvoite
1.7.-31.12.2025 (pakkauksia)]],Lääkkeet[[#This Row],[Alin saldo 
1.7.-31.12.2025 (pakkauksia)]])*Lääkkeet[[#This Row],[Kirjanpitoarvo / pakkaus 1.7.2025
(EUR  ALV 0 %)]]</f>
        <v>0</v>
      </c>
      <c r="W1474" s="49" t="str" cm="1">
        <f t="array" ref="W1474">IFERROR(_xlfn.IFS(Lääkkeet[[#This Row],[Sitoutunut pääoma 
1.1.-30.6.2025 (EUR)]]&gt;0,"Täytetyt",Lääkkeet[[#This Row],[Sitoutunut pääoma 
1.7.-31.12.2025 (EUR)]]&gt;0,"Täytetyt"),"")</f>
        <v/>
      </c>
      <c r="X1474" s="49"/>
      <c r="Y1474" s="5">
        <f>Hakulomake!$B$29</f>
        <v>0</v>
      </c>
    </row>
    <row r="1475" spans="1:25" x14ac:dyDescent="0.25">
      <c r="A1475" s="6" t="s">
        <v>59</v>
      </c>
      <c r="B1475" s="5">
        <f>Hakulomake!$B$17</f>
        <v>0</v>
      </c>
      <c r="J1475" s="16"/>
      <c r="N1475" s="13"/>
      <c r="O1475" s="39">
        <f>MIN(Lääkkeet[[#This Row],[Velvoite 1.1.2025 (pakkauksia)]],Lääkkeet[[#This Row],[Suurimman alitusluvan mukainen velvoite 
1.1.-30.6.2025 (pakkauksia)]],Lääkkeet[[#This Row],[Alin saldo 
1.1.-30.6.2025 (pakkauksia)]])*Lääkkeet[[#This Row],[Kirjanpitoarvo / pakkaus 1.1.2025
(EUR  ALV 0 %)]]</f>
        <v>0</v>
      </c>
      <c r="P1475" s="15"/>
      <c r="Q1475" s="12"/>
      <c r="R1475" s="12"/>
      <c r="S1475" s="12"/>
      <c r="T1475" s="13"/>
      <c r="U1475" s="39">
        <f>MIN(Lääkkeet[[#This Row],[Velvoite 1.7.2025 (pakkauksia)]],Lääkkeet[[#This Row],[Suurimman alitusluvan mukainen velvoite
1.7.-31.12.2025 (pakkauksia)]],Lääkkeet[[#This Row],[Alin saldo 
1.7.-31.12.2025 (pakkauksia)]])*Lääkkeet[[#This Row],[Kirjanpitoarvo / pakkaus 1.7.2025
(EUR  ALV 0 %)]]</f>
        <v>0</v>
      </c>
      <c r="W1475" s="49" t="str" cm="1">
        <f t="array" ref="W1475">IFERROR(_xlfn.IFS(Lääkkeet[[#This Row],[Sitoutunut pääoma 
1.1.-30.6.2025 (EUR)]]&gt;0,"Täytetyt",Lääkkeet[[#This Row],[Sitoutunut pääoma 
1.7.-31.12.2025 (EUR)]]&gt;0,"Täytetyt"),"")</f>
        <v/>
      </c>
      <c r="X1475" s="49"/>
      <c r="Y1475" s="5">
        <f>Hakulomake!$B$29</f>
        <v>0</v>
      </c>
    </row>
    <row r="1476" spans="1:25" x14ac:dyDescent="0.25">
      <c r="A1476" s="6" t="s">
        <v>59</v>
      </c>
      <c r="B1476" s="5">
        <f>Hakulomake!$B$17</f>
        <v>0</v>
      </c>
      <c r="J1476" s="16"/>
      <c r="N1476" s="13"/>
      <c r="O1476" s="39">
        <f>MIN(Lääkkeet[[#This Row],[Velvoite 1.1.2025 (pakkauksia)]],Lääkkeet[[#This Row],[Suurimman alitusluvan mukainen velvoite 
1.1.-30.6.2025 (pakkauksia)]],Lääkkeet[[#This Row],[Alin saldo 
1.1.-30.6.2025 (pakkauksia)]])*Lääkkeet[[#This Row],[Kirjanpitoarvo / pakkaus 1.1.2025
(EUR  ALV 0 %)]]</f>
        <v>0</v>
      </c>
      <c r="P1476" s="15"/>
      <c r="Q1476" s="12"/>
      <c r="R1476" s="12"/>
      <c r="S1476" s="12"/>
      <c r="T1476" s="13"/>
      <c r="U1476" s="39">
        <f>MIN(Lääkkeet[[#This Row],[Velvoite 1.7.2025 (pakkauksia)]],Lääkkeet[[#This Row],[Suurimman alitusluvan mukainen velvoite
1.7.-31.12.2025 (pakkauksia)]],Lääkkeet[[#This Row],[Alin saldo 
1.7.-31.12.2025 (pakkauksia)]])*Lääkkeet[[#This Row],[Kirjanpitoarvo / pakkaus 1.7.2025
(EUR  ALV 0 %)]]</f>
        <v>0</v>
      </c>
      <c r="W1476" s="49" t="str" cm="1">
        <f t="array" ref="W1476">IFERROR(_xlfn.IFS(Lääkkeet[[#This Row],[Sitoutunut pääoma 
1.1.-30.6.2025 (EUR)]]&gt;0,"Täytetyt",Lääkkeet[[#This Row],[Sitoutunut pääoma 
1.7.-31.12.2025 (EUR)]]&gt;0,"Täytetyt"),"")</f>
        <v/>
      </c>
      <c r="X1476" s="49"/>
      <c r="Y1476" s="5">
        <f>Hakulomake!$B$29</f>
        <v>0</v>
      </c>
    </row>
    <row r="1477" spans="1:25" x14ac:dyDescent="0.25">
      <c r="A1477" s="6" t="s">
        <v>59</v>
      </c>
      <c r="B1477" s="5">
        <f>Hakulomake!$B$17</f>
        <v>0</v>
      </c>
      <c r="J1477" s="16"/>
      <c r="N1477" s="13"/>
      <c r="O1477" s="39">
        <f>MIN(Lääkkeet[[#This Row],[Velvoite 1.1.2025 (pakkauksia)]],Lääkkeet[[#This Row],[Suurimman alitusluvan mukainen velvoite 
1.1.-30.6.2025 (pakkauksia)]],Lääkkeet[[#This Row],[Alin saldo 
1.1.-30.6.2025 (pakkauksia)]])*Lääkkeet[[#This Row],[Kirjanpitoarvo / pakkaus 1.1.2025
(EUR  ALV 0 %)]]</f>
        <v>0</v>
      </c>
      <c r="P1477" s="15"/>
      <c r="Q1477" s="12"/>
      <c r="R1477" s="12"/>
      <c r="S1477" s="12"/>
      <c r="T1477" s="13"/>
      <c r="U1477" s="39">
        <f>MIN(Lääkkeet[[#This Row],[Velvoite 1.7.2025 (pakkauksia)]],Lääkkeet[[#This Row],[Suurimman alitusluvan mukainen velvoite
1.7.-31.12.2025 (pakkauksia)]],Lääkkeet[[#This Row],[Alin saldo 
1.7.-31.12.2025 (pakkauksia)]])*Lääkkeet[[#This Row],[Kirjanpitoarvo / pakkaus 1.7.2025
(EUR  ALV 0 %)]]</f>
        <v>0</v>
      </c>
      <c r="W1477" s="49" t="str" cm="1">
        <f t="array" ref="W1477">IFERROR(_xlfn.IFS(Lääkkeet[[#This Row],[Sitoutunut pääoma 
1.1.-30.6.2025 (EUR)]]&gt;0,"Täytetyt",Lääkkeet[[#This Row],[Sitoutunut pääoma 
1.7.-31.12.2025 (EUR)]]&gt;0,"Täytetyt"),"")</f>
        <v/>
      </c>
      <c r="X1477" s="49"/>
      <c r="Y1477" s="5">
        <f>Hakulomake!$B$29</f>
        <v>0</v>
      </c>
    </row>
    <row r="1478" spans="1:25" x14ac:dyDescent="0.25">
      <c r="A1478" s="6" t="s">
        <v>59</v>
      </c>
      <c r="B1478" s="5">
        <f>Hakulomake!$B$17</f>
        <v>0</v>
      </c>
      <c r="J1478" s="16"/>
      <c r="N1478" s="13"/>
      <c r="O1478" s="39">
        <f>MIN(Lääkkeet[[#This Row],[Velvoite 1.1.2025 (pakkauksia)]],Lääkkeet[[#This Row],[Suurimman alitusluvan mukainen velvoite 
1.1.-30.6.2025 (pakkauksia)]],Lääkkeet[[#This Row],[Alin saldo 
1.1.-30.6.2025 (pakkauksia)]])*Lääkkeet[[#This Row],[Kirjanpitoarvo / pakkaus 1.1.2025
(EUR  ALV 0 %)]]</f>
        <v>0</v>
      </c>
      <c r="P1478" s="15"/>
      <c r="Q1478" s="12"/>
      <c r="R1478" s="12"/>
      <c r="S1478" s="12"/>
      <c r="T1478" s="13"/>
      <c r="U1478" s="39">
        <f>MIN(Lääkkeet[[#This Row],[Velvoite 1.7.2025 (pakkauksia)]],Lääkkeet[[#This Row],[Suurimman alitusluvan mukainen velvoite
1.7.-31.12.2025 (pakkauksia)]],Lääkkeet[[#This Row],[Alin saldo 
1.7.-31.12.2025 (pakkauksia)]])*Lääkkeet[[#This Row],[Kirjanpitoarvo / pakkaus 1.7.2025
(EUR  ALV 0 %)]]</f>
        <v>0</v>
      </c>
      <c r="W1478" s="49" t="str" cm="1">
        <f t="array" ref="W1478">IFERROR(_xlfn.IFS(Lääkkeet[[#This Row],[Sitoutunut pääoma 
1.1.-30.6.2025 (EUR)]]&gt;0,"Täytetyt",Lääkkeet[[#This Row],[Sitoutunut pääoma 
1.7.-31.12.2025 (EUR)]]&gt;0,"Täytetyt"),"")</f>
        <v/>
      </c>
      <c r="X1478" s="49"/>
      <c r="Y1478" s="5">
        <f>Hakulomake!$B$29</f>
        <v>0</v>
      </c>
    </row>
    <row r="1479" spans="1:25" x14ac:dyDescent="0.25">
      <c r="A1479" s="6" t="s">
        <v>59</v>
      </c>
      <c r="B1479" s="5">
        <f>Hakulomake!$B$17</f>
        <v>0</v>
      </c>
      <c r="J1479" s="16"/>
      <c r="N1479" s="13"/>
      <c r="O1479" s="39">
        <f>MIN(Lääkkeet[[#This Row],[Velvoite 1.1.2025 (pakkauksia)]],Lääkkeet[[#This Row],[Suurimman alitusluvan mukainen velvoite 
1.1.-30.6.2025 (pakkauksia)]],Lääkkeet[[#This Row],[Alin saldo 
1.1.-30.6.2025 (pakkauksia)]])*Lääkkeet[[#This Row],[Kirjanpitoarvo / pakkaus 1.1.2025
(EUR  ALV 0 %)]]</f>
        <v>0</v>
      </c>
      <c r="P1479" s="15"/>
      <c r="Q1479" s="12"/>
      <c r="R1479" s="12"/>
      <c r="S1479" s="12"/>
      <c r="T1479" s="13"/>
      <c r="U1479" s="39">
        <f>MIN(Lääkkeet[[#This Row],[Velvoite 1.7.2025 (pakkauksia)]],Lääkkeet[[#This Row],[Suurimman alitusluvan mukainen velvoite
1.7.-31.12.2025 (pakkauksia)]],Lääkkeet[[#This Row],[Alin saldo 
1.7.-31.12.2025 (pakkauksia)]])*Lääkkeet[[#This Row],[Kirjanpitoarvo / pakkaus 1.7.2025
(EUR  ALV 0 %)]]</f>
        <v>0</v>
      </c>
      <c r="W1479" s="49" t="str" cm="1">
        <f t="array" ref="W1479">IFERROR(_xlfn.IFS(Lääkkeet[[#This Row],[Sitoutunut pääoma 
1.1.-30.6.2025 (EUR)]]&gt;0,"Täytetyt",Lääkkeet[[#This Row],[Sitoutunut pääoma 
1.7.-31.12.2025 (EUR)]]&gt;0,"Täytetyt"),"")</f>
        <v/>
      </c>
      <c r="X1479" s="49"/>
      <c r="Y1479" s="5">
        <f>Hakulomake!$B$29</f>
        <v>0</v>
      </c>
    </row>
    <row r="1480" spans="1:25" x14ac:dyDescent="0.25">
      <c r="A1480" s="6" t="s">
        <v>59</v>
      </c>
      <c r="B1480" s="5">
        <f>Hakulomake!$B$17</f>
        <v>0</v>
      </c>
      <c r="J1480" s="16"/>
      <c r="N1480" s="13"/>
      <c r="O1480" s="39">
        <f>MIN(Lääkkeet[[#This Row],[Velvoite 1.1.2025 (pakkauksia)]],Lääkkeet[[#This Row],[Suurimman alitusluvan mukainen velvoite 
1.1.-30.6.2025 (pakkauksia)]],Lääkkeet[[#This Row],[Alin saldo 
1.1.-30.6.2025 (pakkauksia)]])*Lääkkeet[[#This Row],[Kirjanpitoarvo / pakkaus 1.1.2025
(EUR  ALV 0 %)]]</f>
        <v>0</v>
      </c>
      <c r="P1480" s="15"/>
      <c r="Q1480" s="12"/>
      <c r="R1480" s="12"/>
      <c r="S1480" s="12"/>
      <c r="T1480" s="13"/>
      <c r="U1480" s="39">
        <f>MIN(Lääkkeet[[#This Row],[Velvoite 1.7.2025 (pakkauksia)]],Lääkkeet[[#This Row],[Suurimman alitusluvan mukainen velvoite
1.7.-31.12.2025 (pakkauksia)]],Lääkkeet[[#This Row],[Alin saldo 
1.7.-31.12.2025 (pakkauksia)]])*Lääkkeet[[#This Row],[Kirjanpitoarvo / pakkaus 1.7.2025
(EUR  ALV 0 %)]]</f>
        <v>0</v>
      </c>
      <c r="W1480" s="49" t="str" cm="1">
        <f t="array" ref="W1480">IFERROR(_xlfn.IFS(Lääkkeet[[#This Row],[Sitoutunut pääoma 
1.1.-30.6.2025 (EUR)]]&gt;0,"Täytetyt",Lääkkeet[[#This Row],[Sitoutunut pääoma 
1.7.-31.12.2025 (EUR)]]&gt;0,"Täytetyt"),"")</f>
        <v/>
      </c>
      <c r="X1480" s="49"/>
      <c r="Y1480" s="5">
        <f>Hakulomake!$B$29</f>
        <v>0</v>
      </c>
    </row>
    <row r="1481" spans="1:25" x14ac:dyDescent="0.25">
      <c r="A1481" s="6" t="s">
        <v>59</v>
      </c>
      <c r="B1481" s="5">
        <f>Hakulomake!$B$17</f>
        <v>0</v>
      </c>
      <c r="J1481" s="16"/>
      <c r="N1481" s="13"/>
      <c r="O1481" s="39">
        <f>MIN(Lääkkeet[[#This Row],[Velvoite 1.1.2025 (pakkauksia)]],Lääkkeet[[#This Row],[Suurimman alitusluvan mukainen velvoite 
1.1.-30.6.2025 (pakkauksia)]],Lääkkeet[[#This Row],[Alin saldo 
1.1.-30.6.2025 (pakkauksia)]])*Lääkkeet[[#This Row],[Kirjanpitoarvo / pakkaus 1.1.2025
(EUR  ALV 0 %)]]</f>
        <v>0</v>
      </c>
      <c r="P1481" s="15"/>
      <c r="Q1481" s="12"/>
      <c r="R1481" s="12"/>
      <c r="S1481" s="12"/>
      <c r="T1481" s="13"/>
      <c r="U1481" s="39">
        <f>MIN(Lääkkeet[[#This Row],[Velvoite 1.7.2025 (pakkauksia)]],Lääkkeet[[#This Row],[Suurimman alitusluvan mukainen velvoite
1.7.-31.12.2025 (pakkauksia)]],Lääkkeet[[#This Row],[Alin saldo 
1.7.-31.12.2025 (pakkauksia)]])*Lääkkeet[[#This Row],[Kirjanpitoarvo / pakkaus 1.7.2025
(EUR  ALV 0 %)]]</f>
        <v>0</v>
      </c>
      <c r="W1481" s="49" t="str" cm="1">
        <f t="array" ref="W1481">IFERROR(_xlfn.IFS(Lääkkeet[[#This Row],[Sitoutunut pääoma 
1.1.-30.6.2025 (EUR)]]&gt;0,"Täytetyt",Lääkkeet[[#This Row],[Sitoutunut pääoma 
1.7.-31.12.2025 (EUR)]]&gt;0,"Täytetyt"),"")</f>
        <v/>
      </c>
      <c r="X1481" s="49"/>
      <c r="Y1481" s="5">
        <f>Hakulomake!$B$29</f>
        <v>0</v>
      </c>
    </row>
    <row r="1482" spans="1:25" x14ac:dyDescent="0.25">
      <c r="A1482" s="6" t="s">
        <v>59</v>
      </c>
      <c r="B1482" s="5">
        <f>Hakulomake!$B$17</f>
        <v>0</v>
      </c>
      <c r="J1482" s="16"/>
      <c r="N1482" s="13"/>
      <c r="O1482" s="39">
        <f>MIN(Lääkkeet[[#This Row],[Velvoite 1.1.2025 (pakkauksia)]],Lääkkeet[[#This Row],[Suurimman alitusluvan mukainen velvoite 
1.1.-30.6.2025 (pakkauksia)]],Lääkkeet[[#This Row],[Alin saldo 
1.1.-30.6.2025 (pakkauksia)]])*Lääkkeet[[#This Row],[Kirjanpitoarvo / pakkaus 1.1.2025
(EUR  ALV 0 %)]]</f>
        <v>0</v>
      </c>
      <c r="P1482" s="15"/>
      <c r="Q1482" s="12"/>
      <c r="R1482" s="12"/>
      <c r="S1482" s="12"/>
      <c r="T1482" s="13"/>
      <c r="U1482" s="39">
        <f>MIN(Lääkkeet[[#This Row],[Velvoite 1.7.2025 (pakkauksia)]],Lääkkeet[[#This Row],[Suurimman alitusluvan mukainen velvoite
1.7.-31.12.2025 (pakkauksia)]],Lääkkeet[[#This Row],[Alin saldo 
1.7.-31.12.2025 (pakkauksia)]])*Lääkkeet[[#This Row],[Kirjanpitoarvo / pakkaus 1.7.2025
(EUR  ALV 0 %)]]</f>
        <v>0</v>
      </c>
      <c r="W1482" s="49" t="str" cm="1">
        <f t="array" ref="W1482">IFERROR(_xlfn.IFS(Lääkkeet[[#This Row],[Sitoutunut pääoma 
1.1.-30.6.2025 (EUR)]]&gt;0,"Täytetyt",Lääkkeet[[#This Row],[Sitoutunut pääoma 
1.7.-31.12.2025 (EUR)]]&gt;0,"Täytetyt"),"")</f>
        <v/>
      </c>
      <c r="X1482" s="49"/>
      <c r="Y1482" s="5">
        <f>Hakulomake!$B$29</f>
        <v>0</v>
      </c>
    </row>
    <row r="1483" spans="1:25" x14ac:dyDescent="0.25">
      <c r="A1483" s="6" t="s">
        <v>59</v>
      </c>
      <c r="B1483" s="5">
        <f>Hakulomake!$B$17</f>
        <v>0</v>
      </c>
      <c r="J1483" s="16"/>
      <c r="N1483" s="13"/>
      <c r="O1483" s="39">
        <f>MIN(Lääkkeet[[#This Row],[Velvoite 1.1.2025 (pakkauksia)]],Lääkkeet[[#This Row],[Suurimman alitusluvan mukainen velvoite 
1.1.-30.6.2025 (pakkauksia)]],Lääkkeet[[#This Row],[Alin saldo 
1.1.-30.6.2025 (pakkauksia)]])*Lääkkeet[[#This Row],[Kirjanpitoarvo / pakkaus 1.1.2025
(EUR  ALV 0 %)]]</f>
        <v>0</v>
      </c>
      <c r="P1483" s="15"/>
      <c r="Q1483" s="12"/>
      <c r="R1483" s="12"/>
      <c r="S1483" s="12"/>
      <c r="T1483" s="13"/>
      <c r="U1483" s="39">
        <f>MIN(Lääkkeet[[#This Row],[Velvoite 1.7.2025 (pakkauksia)]],Lääkkeet[[#This Row],[Suurimman alitusluvan mukainen velvoite
1.7.-31.12.2025 (pakkauksia)]],Lääkkeet[[#This Row],[Alin saldo 
1.7.-31.12.2025 (pakkauksia)]])*Lääkkeet[[#This Row],[Kirjanpitoarvo / pakkaus 1.7.2025
(EUR  ALV 0 %)]]</f>
        <v>0</v>
      </c>
      <c r="W1483" s="49" t="str" cm="1">
        <f t="array" ref="W1483">IFERROR(_xlfn.IFS(Lääkkeet[[#This Row],[Sitoutunut pääoma 
1.1.-30.6.2025 (EUR)]]&gt;0,"Täytetyt",Lääkkeet[[#This Row],[Sitoutunut pääoma 
1.7.-31.12.2025 (EUR)]]&gt;0,"Täytetyt"),"")</f>
        <v/>
      </c>
      <c r="X1483" s="49"/>
      <c r="Y1483" s="5">
        <f>Hakulomake!$B$29</f>
        <v>0</v>
      </c>
    </row>
    <row r="1484" spans="1:25" x14ac:dyDescent="0.25">
      <c r="A1484" s="6" t="s">
        <v>59</v>
      </c>
      <c r="B1484" s="5">
        <f>Hakulomake!$B$17</f>
        <v>0</v>
      </c>
      <c r="J1484" s="16"/>
      <c r="N1484" s="13"/>
      <c r="O1484" s="39">
        <f>MIN(Lääkkeet[[#This Row],[Velvoite 1.1.2025 (pakkauksia)]],Lääkkeet[[#This Row],[Suurimman alitusluvan mukainen velvoite 
1.1.-30.6.2025 (pakkauksia)]],Lääkkeet[[#This Row],[Alin saldo 
1.1.-30.6.2025 (pakkauksia)]])*Lääkkeet[[#This Row],[Kirjanpitoarvo / pakkaus 1.1.2025
(EUR  ALV 0 %)]]</f>
        <v>0</v>
      </c>
      <c r="P1484" s="15"/>
      <c r="Q1484" s="12"/>
      <c r="R1484" s="12"/>
      <c r="S1484" s="12"/>
      <c r="T1484" s="13"/>
      <c r="U1484" s="39">
        <f>MIN(Lääkkeet[[#This Row],[Velvoite 1.7.2025 (pakkauksia)]],Lääkkeet[[#This Row],[Suurimman alitusluvan mukainen velvoite
1.7.-31.12.2025 (pakkauksia)]],Lääkkeet[[#This Row],[Alin saldo 
1.7.-31.12.2025 (pakkauksia)]])*Lääkkeet[[#This Row],[Kirjanpitoarvo / pakkaus 1.7.2025
(EUR  ALV 0 %)]]</f>
        <v>0</v>
      </c>
      <c r="W1484" s="49" t="str" cm="1">
        <f t="array" ref="W1484">IFERROR(_xlfn.IFS(Lääkkeet[[#This Row],[Sitoutunut pääoma 
1.1.-30.6.2025 (EUR)]]&gt;0,"Täytetyt",Lääkkeet[[#This Row],[Sitoutunut pääoma 
1.7.-31.12.2025 (EUR)]]&gt;0,"Täytetyt"),"")</f>
        <v/>
      </c>
      <c r="X1484" s="49"/>
      <c r="Y1484" s="5">
        <f>Hakulomake!$B$29</f>
        <v>0</v>
      </c>
    </row>
    <row r="1485" spans="1:25" x14ac:dyDescent="0.25">
      <c r="A1485" s="6" t="s">
        <v>59</v>
      </c>
      <c r="B1485" s="5">
        <f>Hakulomake!$B$17</f>
        <v>0</v>
      </c>
      <c r="J1485" s="16"/>
      <c r="N1485" s="13"/>
      <c r="O1485" s="39">
        <f>MIN(Lääkkeet[[#This Row],[Velvoite 1.1.2025 (pakkauksia)]],Lääkkeet[[#This Row],[Suurimman alitusluvan mukainen velvoite 
1.1.-30.6.2025 (pakkauksia)]],Lääkkeet[[#This Row],[Alin saldo 
1.1.-30.6.2025 (pakkauksia)]])*Lääkkeet[[#This Row],[Kirjanpitoarvo / pakkaus 1.1.2025
(EUR  ALV 0 %)]]</f>
        <v>0</v>
      </c>
      <c r="P1485" s="15"/>
      <c r="Q1485" s="12"/>
      <c r="R1485" s="12"/>
      <c r="S1485" s="12"/>
      <c r="T1485" s="13"/>
      <c r="U1485" s="39">
        <f>MIN(Lääkkeet[[#This Row],[Velvoite 1.7.2025 (pakkauksia)]],Lääkkeet[[#This Row],[Suurimman alitusluvan mukainen velvoite
1.7.-31.12.2025 (pakkauksia)]],Lääkkeet[[#This Row],[Alin saldo 
1.7.-31.12.2025 (pakkauksia)]])*Lääkkeet[[#This Row],[Kirjanpitoarvo / pakkaus 1.7.2025
(EUR  ALV 0 %)]]</f>
        <v>0</v>
      </c>
      <c r="W1485" s="49" t="str" cm="1">
        <f t="array" ref="W1485">IFERROR(_xlfn.IFS(Lääkkeet[[#This Row],[Sitoutunut pääoma 
1.1.-30.6.2025 (EUR)]]&gt;0,"Täytetyt",Lääkkeet[[#This Row],[Sitoutunut pääoma 
1.7.-31.12.2025 (EUR)]]&gt;0,"Täytetyt"),"")</f>
        <v/>
      </c>
      <c r="X1485" s="49"/>
      <c r="Y1485" s="5">
        <f>Hakulomake!$B$29</f>
        <v>0</v>
      </c>
    </row>
    <row r="1486" spans="1:25" x14ac:dyDescent="0.25">
      <c r="A1486" s="6" t="s">
        <v>59</v>
      </c>
      <c r="B1486" s="5">
        <f>Hakulomake!$B$17</f>
        <v>0</v>
      </c>
      <c r="J1486" s="16"/>
      <c r="N1486" s="13"/>
      <c r="O1486" s="39">
        <f>MIN(Lääkkeet[[#This Row],[Velvoite 1.1.2025 (pakkauksia)]],Lääkkeet[[#This Row],[Suurimman alitusluvan mukainen velvoite 
1.1.-30.6.2025 (pakkauksia)]],Lääkkeet[[#This Row],[Alin saldo 
1.1.-30.6.2025 (pakkauksia)]])*Lääkkeet[[#This Row],[Kirjanpitoarvo / pakkaus 1.1.2025
(EUR  ALV 0 %)]]</f>
        <v>0</v>
      </c>
      <c r="P1486" s="15"/>
      <c r="Q1486" s="12"/>
      <c r="R1486" s="12"/>
      <c r="S1486" s="12"/>
      <c r="T1486" s="13"/>
      <c r="U1486" s="39">
        <f>MIN(Lääkkeet[[#This Row],[Velvoite 1.7.2025 (pakkauksia)]],Lääkkeet[[#This Row],[Suurimman alitusluvan mukainen velvoite
1.7.-31.12.2025 (pakkauksia)]],Lääkkeet[[#This Row],[Alin saldo 
1.7.-31.12.2025 (pakkauksia)]])*Lääkkeet[[#This Row],[Kirjanpitoarvo / pakkaus 1.7.2025
(EUR  ALV 0 %)]]</f>
        <v>0</v>
      </c>
      <c r="W1486" s="49" t="str" cm="1">
        <f t="array" ref="W1486">IFERROR(_xlfn.IFS(Lääkkeet[[#This Row],[Sitoutunut pääoma 
1.1.-30.6.2025 (EUR)]]&gt;0,"Täytetyt",Lääkkeet[[#This Row],[Sitoutunut pääoma 
1.7.-31.12.2025 (EUR)]]&gt;0,"Täytetyt"),"")</f>
        <v/>
      </c>
      <c r="X1486" s="49"/>
      <c r="Y1486" s="5">
        <f>Hakulomake!$B$29</f>
        <v>0</v>
      </c>
    </row>
    <row r="1487" spans="1:25" x14ac:dyDescent="0.25">
      <c r="A1487" s="6" t="s">
        <v>59</v>
      </c>
      <c r="B1487" s="5">
        <f>Hakulomake!$B$17</f>
        <v>0</v>
      </c>
      <c r="J1487" s="16"/>
      <c r="N1487" s="13"/>
      <c r="O1487" s="39">
        <f>MIN(Lääkkeet[[#This Row],[Velvoite 1.1.2025 (pakkauksia)]],Lääkkeet[[#This Row],[Suurimman alitusluvan mukainen velvoite 
1.1.-30.6.2025 (pakkauksia)]],Lääkkeet[[#This Row],[Alin saldo 
1.1.-30.6.2025 (pakkauksia)]])*Lääkkeet[[#This Row],[Kirjanpitoarvo / pakkaus 1.1.2025
(EUR  ALV 0 %)]]</f>
        <v>0</v>
      </c>
      <c r="P1487" s="15"/>
      <c r="Q1487" s="12"/>
      <c r="R1487" s="12"/>
      <c r="S1487" s="12"/>
      <c r="T1487" s="13"/>
      <c r="U1487" s="39">
        <f>MIN(Lääkkeet[[#This Row],[Velvoite 1.7.2025 (pakkauksia)]],Lääkkeet[[#This Row],[Suurimman alitusluvan mukainen velvoite
1.7.-31.12.2025 (pakkauksia)]],Lääkkeet[[#This Row],[Alin saldo 
1.7.-31.12.2025 (pakkauksia)]])*Lääkkeet[[#This Row],[Kirjanpitoarvo / pakkaus 1.7.2025
(EUR  ALV 0 %)]]</f>
        <v>0</v>
      </c>
      <c r="W1487" s="49" t="str" cm="1">
        <f t="array" ref="W1487">IFERROR(_xlfn.IFS(Lääkkeet[[#This Row],[Sitoutunut pääoma 
1.1.-30.6.2025 (EUR)]]&gt;0,"Täytetyt",Lääkkeet[[#This Row],[Sitoutunut pääoma 
1.7.-31.12.2025 (EUR)]]&gt;0,"Täytetyt"),"")</f>
        <v/>
      </c>
      <c r="X1487" s="49"/>
      <c r="Y1487" s="5">
        <f>Hakulomake!$B$29</f>
        <v>0</v>
      </c>
    </row>
    <row r="1488" spans="1:25" x14ac:dyDescent="0.25">
      <c r="A1488" s="6" t="s">
        <v>59</v>
      </c>
      <c r="B1488" s="5">
        <f>Hakulomake!$B$17</f>
        <v>0</v>
      </c>
      <c r="J1488" s="16"/>
      <c r="N1488" s="13"/>
      <c r="O1488" s="39">
        <f>MIN(Lääkkeet[[#This Row],[Velvoite 1.1.2025 (pakkauksia)]],Lääkkeet[[#This Row],[Suurimman alitusluvan mukainen velvoite 
1.1.-30.6.2025 (pakkauksia)]],Lääkkeet[[#This Row],[Alin saldo 
1.1.-30.6.2025 (pakkauksia)]])*Lääkkeet[[#This Row],[Kirjanpitoarvo / pakkaus 1.1.2025
(EUR  ALV 0 %)]]</f>
        <v>0</v>
      </c>
      <c r="P1488" s="15"/>
      <c r="Q1488" s="12"/>
      <c r="R1488" s="12"/>
      <c r="S1488" s="12"/>
      <c r="T1488" s="13"/>
      <c r="U1488" s="39">
        <f>MIN(Lääkkeet[[#This Row],[Velvoite 1.7.2025 (pakkauksia)]],Lääkkeet[[#This Row],[Suurimman alitusluvan mukainen velvoite
1.7.-31.12.2025 (pakkauksia)]],Lääkkeet[[#This Row],[Alin saldo 
1.7.-31.12.2025 (pakkauksia)]])*Lääkkeet[[#This Row],[Kirjanpitoarvo / pakkaus 1.7.2025
(EUR  ALV 0 %)]]</f>
        <v>0</v>
      </c>
      <c r="W1488" s="49" t="str" cm="1">
        <f t="array" ref="W1488">IFERROR(_xlfn.IFS(Lääkkeet[[#This Row],[Sitoutunut pääoma 
1.1.-30.6.2025 (EUR)]]&gt;0,"Täytetyt",Lääkkeet[[#This Row],[Sitoutunut pääoma 
1.7.-31.12.2025 (EUR)]]&gt;0,"Täytetyt"),"")</f>
        <v/>
      </c>
      <c r="X1488" s="49"/>
      <c r="Y1488" s="5">
        <f>Hakulomake!$B$29</f>
        <v>0</v>
      </c>
    </row>
    <row r="1489" spans="1:25" x14ac:dyDescent="0.25">
      <c r="A1489" s="6" t="s">
        <v>59</v>
      </c>
      <c r="B1489" s="5">
        <f>Hakulomake!$B$17</f>
        <v>0</v>
      </c>
      <c r="J1489" s="16"/>
      <c r="N1489" s="13"/>
      <c r="O1489" s="39">
        <f>MIN(Lääkkeet[[#This Row],[Velvoite 1.1.2025 (pakkauksia)]],Lääkkeet[[#This Row],[Suurimman alitusluvan mukainen velvoite 
1.1.-30.6.2025 (pakkauksia)]],Lääkkeet[[#This Row],[Alin saldo 
1.1.-30.6.2025 (pakkauksia)]])*Lääkkeet[[#This Row],[Kirjanpitoarvo / pakkaus 1.1.2025
(EUR  ALV 0 %)]]</f>
        <v>0</v>
      </c>
      <c r="P1489" s="15"/>
      <c r="Q1489" s="12"/>
      <c r="R1489" s="12"/>
      <c r="S1489" s="12"/>
      <c r="T1489" s="13"/>
      <c r="U1489" s="39">
        <f>MIN(Lääkkeet[[#This Row],[Velvoite 1.7.2025 (pakkauksia)]],Lääkkeet[[#This Row],[Suurimman alitusluvan mukainen velvoite
1.7.-31.12.2025 (pakkauksia)]],Lääkkeet[[#This Row],[Alin saldo 
1.7.-31.12.2025 (pakkauksia)]])*Lääkkeet[[#This Row],[Kirjanpitoarvo / pakkaus 1.7.2025
(EUR  ALV 0 %)]]</f>
        <v>0</v>
      </c>
      <c r="W1489" s="49" t="str" cm="1">
        <f t="array" ref="W1489">IFERROR(_xlfn.IFS(Lääkkeet[[#This Row],[Sitoutunut pääoma 
1.1.-30.6.2025 (EUR)]]&gt;0,"Täytetyt",Lääkkeet[[#This Row],[Sitoutunut pääoma 
1.7.-31.12.2025 (EUR)]]&gt;0,"Täytetyt"),"")</f>
        <v/>
      </c>
      <c r="X1489" s="49"/>
      <c r="Y1489" s="5">
        <f>Hakulomake!$B$29</f>
        <v>0</v>
      </c>
    </row>
    <row r="1490" spans="1:25" x14ac:dyDescent="0.25">
      <c r="A1490" s="6" t="s">
        <v>59</v>
      </c>
      <c r="B1490" s="5">
        <f>Hakulomake!$B$17</f>
        <v>0</v>
      </c>
      <c r="J1490" s="16"/>
      <c r="N1490" s="13"/>
      <c r="O1490" s="39">
        <f>MIN(Lääkkeet[[#This Row],[Velvoite 1.1.2025 (pakkauksia)]],Lääkkeet[[#This Row],[Suurimman alitusluvan mukainen velvoite 
1.1.-30.6.2025 (pakkauksia)]],Lääkkeet[[#This Row],[Alin saldo 
1.1.-30.6.2025 (pakkauksia)]])*Lääkkeet[[#This Row],[Kirjanpitoarvo / pakkaus 1.1.2025
(EUR  ALV 0 %)]]</f>
        <v>0</v>
      </c>
      <c r="P1490" s="15"/>
      <c r="Q1490" s="12"/>
      <c r="R1490" s="12"/>
      <c r="S1490" s="12"/>
      <c r="T1490" s="13"/>
      <c r="U1490" s="39">
        <f>MIN(Lääkkeet[[#This Row],[Velvoite 1.7.2025 (pakkauksia)]],Lääkkeet[[#This Row],[Suurimman alitusluvan mukainen velvoite
1.7.-31.12.2025 (pakkauksia)]],Lääkkeet[[#This Row],[Alin saldo 
1.7.-31.12.2025 (pakkauksia)]])*Lääkkeet[[#This Row],[Kirjanpitoarvo / pakkaus 1.7.2025
(EUR  ALV 0 %)]]</f>
        <v>0</v>
      </c>
      <c r="W1490" s="49" t="str" cm="1">
        <f t="array" ref="W1490">IFERROR(_xlfn.IFS(Lääkkeet[[#This Row],[Sitoutunut pääoma 
1.1.-30.6.2025 (EUR)]]&gt;0,"Täytetyt",Lääkkeet[[#This Row],[Sitoutunut pääoma 
1.7.-31.12.2025 (EUR)]]&gt;0,"Täytetyt"),"")</f>
        <v/>
      </c>
      <c r="X1490" s="49"/>
      <c r="Y1490" s="5">
        <f>Hakulomake!$B$29</f>
        <v>0</v>
      </c>
    </row>
    <row r="1491" spans="1:25" x14ac:dyDescent="0.25">
      <c r="A1491" s="6" t="s">
        <v>59</v>
      </c>
      <c r="B1491" s="5">
        <f>Hakulomake!$B$17</f>
        <v>0</v>
      </c>
      <c r="J1491" s="16"/>
      <c r="N1491" s="13"/>
      <c r="O1491" s="39">
        <f>MIN(Lääkkeet[[#This Row],[Velvoite 1.1.2025 (pakkauksia)]],Lääkkeet[[#This Row],[Suurimman alitusluvan mukainen velvoite 
1.1.-30.6.2025 (pakkauksia)]],Lääkkeet[[#This Row],[Alin saldo 
1.1.-30.6.2025 (pakkauksia)]])*Lääkkeet[[#This Row],[Kirjanpitoarvo / pakkaus 1.1.2025
(EUR  ALV 0 %)]]</f>
        <v>0</v>
      </c>
      <c r="P1491" s="15"/>
      <c r="Q1491" s="12"/>
      <c r="R1491" s="12"/>
      <c r="S1491" s="12"/>
      <c r="T1491" s="13"/>
      <c r="U1491" s="39">
        <f>MIN(Lääkkeet[[#This Row],[Velvoite 1.7.2025 (pakkauksia)]],Lääkkeet[[#This Row],[Suurimman alitusluvan mukainen velvoite
1.7.-31.12.2025 (pakkauksia)]],Lääkkeet[[#This Row],[Alin saldo 
1.7.-31.12.2025 (pakkauksia)]])*Lääkkeet[[#This Row],[Kirjanpitoarvo / pakkaus 1.7.2025
(EUR  ALV 0 %)]]</f>
        <v>0</v>
      </c>
      <c r="W1491" s="49" t="str" cm="1">
        <f t="array" ref="W1491">IFERROR(_xlfn.IFS(Lääkkeet[[#This Row],[Sitoutunut pääoma 
1.1.-30.6.2025 (EUR)]]&gt;0,"Täytetyt",Lääkkeet[[#This Row],[Sitoutunut pääoma 
1.7.-31.12.2025 (EUR)]]&gt;0,"Täytetyt"),"")</f>
        <v/>
      </c>
      <c r="X1491" s="49"/>
      <c r="Y1491" s="5">
        <f>Hakulomake!$B$29</f>
        <v>0</v>
      </c>
    </row>
    <row r="1492" spans="1:25" x14ac:dyDescent="0.25">
      <c r="A1492" s="6" t="s">
        <v>59</v>
      </c>
      <c r="B1492" s="5">
        <f>Hakulomake!$B$17</f>
        <v>0</v>
      </c>
      <c r="J1492" s="16"/>
      <c r="N1492" s="13"/>
      <c r="O1492" s="39">
        <f>MIN(Lääkkeet[[#This Row],[Velvoite 1.1.2025 (pakkauksia)]],Lääkkeet[[#This Row],[Suurimman alitusluvan mukainen velvoite 
1.1.-30.6.2025 (pakkauksia)]],Lääkkeet[[#This Row],[Alin saldo 
1.1.-30.6.2025 (pakkauksia)]])*Lääkkeet[[#This Row],[Kirjanpitoarvo / pakkaus 1.1.2025
(EUR  ALV 0 %)]]</f>
        <v>0</v>
      </c>
      <c r="P1492" s="15"/>
      <c r="Q1492" s="12"/>
      <c r="R1492" s="12"/>
      <c r="S1492" s="12"/>
      <c r="T1492" s="13"/>
      <c r="U1492" s="39">
        <f>MIN(Lääkkeet[[#This Row],[Velvoite 1.7.2025 (pakkauksia)]],Lääkkeet[[#This Row],[Suurimman alitusluvan mukainen velvoite
1.7.-31.12.2025 (pakkauksia)]],Lääkkeet[[#This Row],[Alin saldo 
1.7.-31.12.2025 (pakkauksia)]])*Lääkkeet[[#This Row],[Kirjanpitoarvo / pakkaus 1.7.2025
(EUR  ALV 0 %)]]</f>
        <v>0</v>
      </c>
      <c r="W1492" s="49" t="str" cm="1">
        <f t="array" ref="W1492">IFERROR(_xlfn.IFS(Lääkkeet[[#This Row],[Sitoutunut pääoma 
1.1.-30.6.2025 (EUR)]]&gt;0,"Täytetyt",Lääkkeet[[#This Row],[Sitoutunut pääoma 
1.7.-31.12.2025 (EUR)]]&gt;0,"Täytetyt"),"")</f>
        <v/>
      </c>
      <c r="X1492" s="49"/>
      <c r="Y1492" s="5">
        <f>Hakulomake!$B$29</f>
        <v>0</v>
      </c>
    </row>
    <row r="1493" spans="1:25" x14ac:dyDescent="0.25">
      <c r="A1493" s="6" t="s">
        <v>59</v>
      </c>
      <c r="B1493" s="5">
        <f>Hakulomake!$B$17</f>
        <v>0</v>
      </c>
      <c r="J1493" s="16"/>
      <c r="N1493" s="13"/>
      <c r="O1493" s="39">
        <f>MIN(Lääkkeet[[#This Row],[Velvoite 1.1.2025 (pakkauksia)]],Lääkkeet[[#This Row],[Suurimman alitusluvan mukainen velvoite 
1.1.-30.6.2025 (pakkauksia)]],Lääkkeet[[#This Row],[Alin saldo 
1.1.-30.6.2025 (pakkauksia)]])*Lääkkeet[[#This Row],[Kirjanpitoarvo / pakkaus 1.1.2025
(EUR  ALV 0 %)]]</f>
        <v>0</v>
      </c>
      <c r="P1493" s="15"/>
      <c r="Q1493" s="12"/>
      <c r="R1493" s="12"/>
      <c r="S1493" s="12"/>
      <c r="T1493" s="13"/>
      <c r="U1493" s="39">
        <f>MIN(Lääkkeet[[#This Row],[Velvoite 1.7.2025 (pakkauksia)]],Lääkkeet[[#This Row],[Suurimman alitusluvan mukainen velvoite
1.7.-31.12.2025 (pakkauksia)]],Lääkkeet[[#This Row],[Alin saldo 
1.7.-31.12.2025 (pakkauksia)]])*Lääkkeet[[#This Row],[Kirjanpitoarvo / pakkaus 1.7.2025
(EUR  ALV 0 %)]]</f>
        <v>0</v>
      </c>
      <c r="W1493" s="49" t="str" cm="1">
        <f t="array" ref="W1493">IFERROR(_xlfn.IFS(Lääkkeet[[#This Row],[Sitoutunut pääoma 
1.1.-30.6.2025 (EUR)]]&gt;0,"Täytetyt",Lääkkeet[[#This Row],[Sitoutunut pääoma 
1.7.-31.12.2025 (EUR)]]&gt;0,"Täytetyt"),"")</f>
        <v/>
      </c>
      <c r="X1493" s="49"/>
      <c r="Y1493" s="5">
        <f>Hakulomake!$B$29</f>
        <v>0</v>
      </c>
    </row>
    <row r="1494" spans="1:25" x14ac:dyDescent="0.25">
      <c r="A1494" s="6" t="s">
        <v>59</v>
      </c>
      <c r="B1494" s="5">
        <f>Hakulomake!$B$17</f>
        <v>0</v>
      </c>
      <c r="J1494" s="16"/>
      <c r="N1494" s="13"/>
      <c r="O1494" s="39">
        <f>MIN(Lääkkeet[[#This Row],[Velvoite 1.1.2025 (pakkauksia)]],Lääkkeet[[#This Row],[Suurimman alitusluvan mukainen velvoite 
1.1.-30.6.2025 (pakkauksia)]],Lääkkeet[[#This Row],[Alin saldo 
1.1.-30.6.2025 (pakkauksia)]])*Lääkkeet[[#This Row],[Kirjanpitoarvo / pakkaus 1.1.2025
(EUR  ALV 0 %)]]</f>
        <v>0</v>
      </c>
      <c r="P1494" s="15"/>
      <c r="Q1494" s="12"/>
      <c r="R1494" s="12"/>
      <c r="S1494" s="12"/>
      <c r="T1494" s="13"/>
      <c r="U1494" s="39">
        <f>MIN(Lääkkeet[[#This Row],[Velvoite 1.7.2025 (pakkauksia)]],Lääkkeet[[#This Row],[Suurimman alitusluvan mukainen velvoite
1.7.-31.12.2025 (pakkauksia)]],Lääkkeet[[#This Row],[Alin saldo 
1.7.-31.12.2025 (pakkauksia)]])*Lääkkeet[[#This Row],[Kirjanpitoarvo / pakkaus 1.7.2025
(EUR  ALV 0 %)]]</f>
        <v>0</v>
      </c>
      <c r="W1494" s="49" t="str" cm="1">
        <f t="array" ref="W1494">IFERROR(_xlfn.IFS(Lääkkeet[[#This Row],[Sitoutunut pääoma 
1.1.-30.6.2025 (EUR)]]&gt;0,"Täytetyt",Lääkkeet[[#This Row],[Sitoutunut pääoma 
1.7.-31.12.2025 (EUR)]]&gt;0,"Täytetyt"),"")</f>
        <v/>
      </c>
      <c r="X1494" s="49"/>
      <c r="Y1494" s="5">
        <f>Hakulomake!$B$29</f>
        <v>0</v>
      </c>
    </row>
    <row r="1495" spans="1:25" x14ac:dyDescent="0.25">
      <c r="A1495" s="6" t="s">
        <v>59</v>
      </c>
      <c r="B1495" s="5">
        <f>Hakulomake!$B$17</f>
        <v>0</v>
      </c>
      <c r="J1495" s="16"/>
      <c r="N1495" s="13"/>
      <c r="O1495" s="39">
        <f>MIN(Lääkkeet[[#This Row],[Velvoite 1.1.2025 (pakkauksia)]],Lääkkeet[[#This Row],[Suurimman alitusluvan mukainen velvoite 
1.1.-30.6.2025 (pakkauksia)]],Lääkkeet[[#This Row],[Alin saldo 
1.1.-30.6.2025 (pakkauksia)]])*Lääkkeet[[#This Row],[Kirjanpitoarvo / pakkaus 1.1.2025
(EUR  ALV 0 %)]]</f>
        <v>0</v>
      </c>
      <c r="P1495" s="15"/>
      <c r="Q1495" s="12"/>
      <c r="R1495" s="12"/>
      <c r="S1495" s="12"/>
      <c r="T1495" s="13"/>
      <c r="U1495" s="39">
        <f>MIN(Lääkkeet[[#This Row],[Velvoite 1.7.2025 (pakkauksia)]],Lääkkeet[[#This Row],[Suurimman alitusluvan mukainen velvoite
1.7.-31.12.2025 (pakkauksia)]],Lääkkeet[[#This Row],[Alin saldo 
1.7.-31.12.2025 (pakkauksia)]])*Lääkkeet[[#This Row],[Kirjanpitoarvo / pakkaus 1.7.2025
(EUR  ALV 0 %)]]</f>
        <v>0</v>
      </c>
      <c r="W1495" s="49" t="str" cm="1">
        <f t="array" ref="W1495">IFERROR(_xlfn.IFS(Lääkkeet[[#This Row],[Sitoutunut pääoma 
1.1.-30.6.2025 (EUR)]]&gt;0,"Täytetyt",Lääkkeet[[#This Row],[Sitoutunut pääoma 
1.7.-31.12.2025 (EUR)]]&gt;0,"Täytetyt"),"")</f>
        <v/>
      </c>
      <c r="X1495" s="49"/>
      <c r="Y1495" s="5">
        <f>Hakulomake!$B$29</f>
        <v>0</v>
      </c>
    </row>
    <row r="1496" spans="1:25" x14ac:dyDescent="0.25">
      <c r="A1496" s="6" t="s">
        <v>59</v>
      </c>
      <c r="B1496" s="5">
        <f>Hakulomake!$B$17</f>
        <v>0</v>
      </c>
      <c r="J1496" s="16"/>
      <c r="N1496" s="13"/>
      <c r="O1496" s="39">
        <f>MIN(Lääkkeet[[#This Row],[Velvoite 1.1.2025 (pakkauksia)]],Lääkkeet[[#This Row],[Suurimman alitusluvan mukainen velvoite 
1.1.-30.6.2025 (pakkauksia)]],Lääkkeet[[#This Row],[Alin saldo 
1.1.-30.6.2025 (pakkauksia)]])*Lääkkeet[[#This Row],[Kirjanpitoarvo / pakkaus 1.1.2025
(EUR  ALV 0 %)]]</f>
        <v>0</v>
      </c>
      <c r="P1496" s="15"/>
      <c r="Q1496" s="12"/>
      <c r="R1496" s="12"/>
      <c r="S1496" s="12"/>
      <c r="T1496" s="13"/>
      <c r="U1496" s="39">
        <f>MIN(Lääkkeet[[#This Row],[Velvoite 1.7.2025 (pakkauksia)]],Lääkkeet[[#This Row],[Suurimman alitusluvan mukainen velvoite
1.7.-31.12.2025 (pakkauksia)]],Lääkkeet[[#This Row],[Alin saldo 
1.7.-31.12.2025 (pakkauksia)]])*Lääkkeet[[#This Row],[Kirjanpitoarvo / pakkaus 1.7.2025
(EUR  ALV 0 %)]]</f>
        <v>0</v>
      </c>
      <c r="W1496" s="49" t="str" cm="1">
        <f t="array" ref="W1496">IFERROR(_xlfn.IFS(Lääkkeet[[#This Row],[Sitoutunut pääoma 
1.1.-30.6.2025 (EUR)]]&gt;0,"Täytetyt",Lääkkeet[[#This Row],[Sitoutunut pääoma 
1.7.-31.12.2025 (EUR)]]&gt;0,"Täytetyt"),"")</f>
        <v/>
      </c>
      <c r="X1496" s="49"/>
      <c r="Y1496" s="5">
        <f>Hakulomake!$B$29</f>
        <v>0</v>
      </c>
    </row>
    <row r="1497" spans="1:25" x14ac:dyDescent="0.25">
      <c r="A1497" s="6" t="s">
        <v>59</v>
      </c>
      <c r="B1497" s="5">
        <f>Hakulomake!$B$17</f>
        <v>0</v>
      </c>
      <c r="J1497" s="16"/>
      <c r="N1497" s="13"/>
      <c r="O1497" s="39">
        <f>MIN(Lääkkeet[[#This Row],[Velvoite 1.1.2025 (pakkauksia)]],Lääkkeet[[#This Row],[Suurimman alitusluvan mukainen velvoite 
1.1.-30.6.2025 (pakkauksia)]],Lääkkeet[[#This Row],[Alin saldo 
1.1.-30.6.2025 (pakkauksia)]])*Lääkkeet[[#This Row],[Kirjanpitoarvo / pakkaus 1.1.2025
(EUR  ALV 0 %)]]</f>
        <v>0</v>
      </c>
      <c r="P1497" s="15"/>
      <c r="Q1497" s="12"/>
      <c r="R1497" s="12"/>
      <c r="S1497" s="12"/>
      <c r="T1497" s="13"/>
      <c r="U1497" s="39">
        <f>MIN(Lääkkeet[[#This Row],[Velvoite 1.7.2025 (pakkauksia)]],Lääkkeet[[#This Row],[Suurimman alitusluvan mukainen velvoite
1.7.-31.12.2025 (pakkauksia)]],Lääkkeet[[#This Row],[Alin saldo 
1.7.-31.12.2025 (pakkauksia)]])*Lääkkeet[[#This Row],[Kirjanpitoarvo / pakkaus 1.7.2025
(EUR  ALV 0 %)]]</f>
        <v>0</v>
      </c>
      <c r="W1497" s="49" t="str" cm="1">
        <f t="array" ref="W1497">IFERROR(_xlfn.IFS(Lääkkeet[[#This Row],[Sitoutunut pääoma 
1.1.-30.6.2025 (EUR)]]&gt;0,"Täytetyt",Lääkkeet[[#This Row],[Sitoutunut pääoma 
1.7.-31.12.2025 (EUR)]]&gt;0,"Täytetyt"),"")</f>
        <v/>
      </c>
      <c r="X1497" s="49"/>
      <c r="Y1497" s="5">
        <f>Hakulomake!$B$29</f>
        <v>0</v>
      </c>
    </row>
    <row r="1498" spans="1:25" x14ac:dyDescent="0.25">
      <c r="A1498" s="6" t="s">
        <v>59</v>
      </c>
      <c r="B1498" s="5">
        <f>Hakulomake!$B$17</f>
        <v>0</v>
      </c>
      <c r="J1498" s="16"/>
      <c r="N1498" s="13"/>
      <c r="O1498" s="39">
        <f>MIN(Lääkkeet[[#This Row],[Velvoite 1.1.2025 (pakkauksia)]],Lääkkeet[[#This Row],[Suurimman alitusluvan mukainen velvoite 
1.1.-30.6.2025 (pakkauksia)]],Lääkkeet[[#This Row],[Alin saldo 
1.1.-30.6.2025 (pakkauksia)]])*Lääkkeet[[#This Row],[Kirjanpitoarvo / pakkaus 1.1.2025
(EUR  ALV 0 %)]]</f>
        <v>0</v>
      </c>
      <c r="P1498" s="15"/>
      <c r="Q1498" s="12"/>
      <c r="R1498" s="12"/>
      <c r="S1498" s="12"/>
      <c r="T1498" s="13"/>
      <c r="U1498" s="39">
        <f>MIN(Lääkkeet[[#This Row],[Velvoite 1.7.2025 (pakkauksia)]],Lääkkeet[[#This Row],[Suurimman alitusluvan mukainen velvoite
1.7.-31.12.2025 (pakkauksia)]],Lääkkeet[[#This Row],[Alin saldo 
1.7.-31.12.2025 (pakkauksia)]])*Lääkkeet[[#This Row],[Kirjanpitoarvo / pakkaus 1.7.2025
(EUR  ALV 0 %)]]</f>
        <v>0</v>
      </c>
      <c r="W1498" s="49" t="str" cm="1">
        <f t="array" ref="W1498">IFERROR(_xlfn.IFS(Lääkkeet[[#This Row],[Sitoutunut pääoma 
1.1.-30.6.2025 (EUR)]]&gt;0,"Täytetyt",Lääkkeet[[#This Row],[Sitoutunut pääoma 
1.7.-31.12.2025 (EUR)]]&gt;0,"Täytetyt"),"")</f>
        <v/>
      </c>
      <c r="X1498" s="49"/>
      <c r="Y1498" s="5">
        <f>Hakulomake!$B$29</f>
        <v>0</v>
      </c>
    </row>
    <row r="1499" spans="1:25" x14ac:dyDescent="0.25">
      <c r="A1499" s="6" t="s">
        <v>59</v>
      </c>
      <c r="B1499" s="5">
        <f>Hakulomake!$B$17</f>
        <v>0</v>
      </c>
      <c r="J1499" s="16"/>
      <c r="N1499" s="13"/>
      <c r="O1499" s="39">
        <f>MIN(Lääkkeet[[#This Row],[Velvoite 1.1.2025 (pakkauksia)]],Lääkkeet[[#This Row],[Suurimman alitusluvan mukainen velvoite 
1.1.-30.6.2025 (pakkauksia)]],Lääkkeet[[#This Row],[Alin saldo 
1.1.-30.6.2025 (pakkauksia)]])*Lääkkeet[[#This Row],[Kirjanpitoarvo / pakkaus 1.1.2025
(EUR  ALV 0 %)]]</f>
        <v>0</v>
      </c>
      <c r="P1499" s="15"/>
      <c r="Q1499" s="12"/>
      <c r="R1499" s="12"/>
      <c r="S1499" s="12"/>
      <c r="T1499" s="13"/>
      <c r="U1499" s="39">
        <f>MIN(Lääkkeet[[#This Row],[Velvoite 1.7.2025 (pakkauksia)]],Lääkkeet[[#This Row],[Suurimman alitusluvan mukainen velvoite
1.7.-31.12.2025 (pakkauksia)]],Lääkkeet[[#This Row],[Alin saldo 
1.7.-31.12.2025 (pakkauksia)]])*Lääkkeet[[#This Row],[Kirjanpitoarvo / pakkaus 1.7.2025
(EUR  ALV 0 %)]]</f>
        <v>0</v>
      </c>
      <c r="W1499" s="49" t="str" cm="1">
        <f t="array" ref="W1499">IFERROR(_xlfn.IFS(Lääkkeet[[#This Row],[Sitoutunut pääoma 
1.1.-30.6.2025 (EUR)]]&gt;0,"Täytetyt",Lääkkeet[[#This Row],[Sitoutunut pääoma 
1.7.-31.12.2025 (EUR)]]&gt;0,"Täytetyt"),"")</f>
        <v/>
      </c>
      <c r="X1499" s="49"/>
      <c r="Y1499" s="5">
        <f>Hakulomake!$B$29</f>
        <v>0</v>
      </c>
    </row>
    <row r="1500" spans="1:25" x14ac:dyDescent="0.25">
      <c r="A1500" s="6" t="s">
        <v>59</v>
      </c>
      <c r="B1500" s="5">
        <f>Hakulomake!$B$17</f>
        <v>0</v>
      </c>
      <c r="J1500" s="16"/>
      <c r="N1500" s="13"/>
      <c r="O1500" s="39">
        <f>MIN(Lääkkeet[[#This Row],[Velvoite 1.1.2025 (pakkauksia)]],Lääkkeet[[#This Row],[Suurimman alitusluvan mukainen velvoite 
1.1.-30.6.2025 (pakkauksia)]],Lääkkeet[[#This Row],[Alin saldo 
1.1.-30.6.2025 (pakkauksia)]])*Lääkkeet[[#This Row],[Kirjanpitoarvo / pakkaus 1.1.2025
(EUR  ALV 0 %)]]</f>
        <v>0</v>
      </c>
      <c r="P1500" s="15"/>
      <c r="Q1500" s="12"/>
      <c r="R1500" s="12"/>
      <c r="S1500" s="12"/>
      <c r="T1500" s="13"/>
      <c r="U1500" s="39">
        <f>MIN(Lääkkeet[[#This Row],[Velvoite 1.7.2025 (pakkauksia)]],Lääkkeet[[#This Row],[Suurimman alitusluvan mukainen velvoite
1.7.-31.12.2025 (pakkauksia)]],Lääkkeet[[#This Row],[Alin saldo 
1.7.-31.12.2025 (pakkauksia)]])*Lääkkeet[[#This Row],[Kirjanpitoarvo / pakkaus 1.7.2025
(EUR  ALV 0 %)]]</f>
        <v>0</v>
      </c>
      <c r="W1500" s="49" t="str" cm="1">
        <f t="array" ref="W1500">IFERROR(_xlfn.IFS(Lääkkeet[[#This Row],[Sitoutunut pääoma 
1.1.-30.6.2025 (EUR)]]&gt;0,"Täytetyt",Lääkkeet[[#This Row],[Sitoutunut pääoma 
1.7.-31.12.2025 (EUR)]]&gt;0,"Täytetyt"),"")</f>
        <v/>
      </c>
      <c r="X1500" s="49"/>
      <c r="Y1500" s="5">
        <f>Hakulomake!$B$29</f>
        <v>0</v>
      </c>
    </row>
    <row r="1501" spans="1:25" x14ac:dyDescent="0.25">
      <c r="A1501" s="6" t="s">
        <v>59</v>
      </c>
      <c r="B1501" s="5">
        <f>Hakulomake!$B$17</f>
        <v>0</v>
      </c>
      <c r="J1501" s="16"/>
      <c r="N1501" s="13"/>
      <c r="O1501" s="39">
        <f>MIN(Lääkkeet[[#This Row],[Velvoite 1.1.2025 (pakkauksia)]],Lääkkeet[[#This Row],[Suurimman alitusluvan mukainen velvoite 
1.1.-30.6.2025 (pakkauksia)]],Lääkkeet[[#This Row],[Alin saldo 
1.1.-30.6.2025 (pakkauksia)]])*Lääkkeet[[#This Row],[Kirjanpitoarvo / pakkaus 1.1.2025
(EUR  ALV 0 %)]]</f>
        <v>0</v>
      </c>
      <c r="P1501" s="15"/>
      <c r="Q1501" s="12"/>
      <c r="R1501" s="12"/>
      <c r="S1501" s="12"/>
      <c r="T1501" s="13"/>
      <c r="U1501" s="39">
        <f>MIN(Lääkkeet[[#This Row],[Velvoite 1.7.2025 (pakkauksia)]],Lääkkeet[[#This Row],[Suurimman alitusluvan mukainen velvoite
1.7.-31.12.2025 (pakkauksia)]],Lääkkeet[[#This Row],[Alin saldo 
1.7.-31.12.2025 (pakkauksia)]])*Lääkkeet[[#This Row],[Kirjanpitoarvo / pakkaus 1.7.2025
(EUR  ALV 0 %)]]</f>
        <v>0</v>
      </c>
      <c r="W1501" s="49" t="str" cm="1">
        <f t="array" ref="W1501">IFERROR(_xlfn.IFS(Lääkkeet[[#This Row],[Sitoutunut pääoma 
1.1.-30.6.2025 (EUR)]]&gt;0,"Täytetyt",Lääkkeet[[#This Row],[Sitoutunut pääoma 
1.7.-31.12.2025 (EUR)]]&gt;0,"Täytetyt"),"")</f>
        <v/>
      </c>
      <c r="X1501" s="49"/>
      <c r="Y1501" s="5">
        <f>Hakulomake!$B$29</f>
        <v>0</v>
      </c>
    </row>
    <row r="1502" spans="1:25" x14ac:dyDescent="0.25">
      <c r="A1502" s="6" t="s">
        <v>59</v>
      </c>
      <c r="B1502" s="5">
        <f>Hakulomake!$B$17</f>
        <v>0</v>
      </c>
      <c r="J1502" s="16"/>
      <c r="N1502" s="13"/>
      <c r="O1502" s="39">
        <f>MIN(Lääkkeet[[#This Row],[Velvoite 1.1.2025 (pakkauksia)]],Lääkkeet[[#This Row],[Suurimman alitusluvan mukainen velvoite 
1.1.-30.6.2025 (pakkauksia)]],Lääkkeet[[#This Row],[Alin saldo 
1.1.-30.6.2025 (pakkauksia)]])*Lääkkeet[[#This Row],[Kirjanpitoarvo / pakkaus 1.1.2025
(EUR  ALV 0 %)]]</f>
        <v>0</v>
      </c>
      <c r="P1502" s="15"/>
      <c r="Q1502" s="12"/>
      <c r="R1502" s="12"/>
      <c r="S1502" s="12"/>
      <c r="T1502" s="13"/>
      <c r="U1502" s="39">
        <f>MIN(Lääkkeet[[#This Row],[Velvoite 1.7.2025 (pakkauksia)]],Lääkkeet[[#This Row],[Suurimman alitusluvan mukainen velvoite
1.7.-31.12.2025 (pakkauksia)]],Lääkkeet[[#This Row],[Alin saldo 
1.7.-31.12.2025 (pakkauksia)]])*Lääkkeet[[#This Row],[Kirjanpitoarvo / pakkaus 1.7.2025
(EUR  ALV 0 %)]]</f>
        <v>0</v>
      </c>
      <c r="W1502" s="49" t="str" cm="1">
        <f t="array" ref="W1502">IFERROR(_xlfn.IFS(Lääkkeet[[#This Row],[Sitoutunut pääoma 
1.1.-30.6.2025 (EUR)]]&gt;0,"Täytetyt",Lääkkeet[[#This Row],[Sitoutunut pääoma 
1.7.-31.12.2025 (EUR)]]&gt;0,"Täytetyt"),"")</f>
        <v/>
      </c>
      <c r="X1502" s="49"/>
      <c r="Y1502" s="5">
        <f>Hakulomake!$B$29</f>
        <v>0</v>
      </c>
    </row>
    <row r="1503" spans="1:25" x14ac:dyDescent="0.25">
      <c r="A1503" s="6" t="s">
        <v>59</v>
      </c>
      <c r="B1503" s="5">
        <f>Hakulomake!$B$17</f>
        <v>0</v>
      </c>
      <c r="J1503" s="16"/>
      <c r="N1503" s="13"/>
      <c r="O1503" s="39">
        <f>MIN(Lääkkeet[[#This Row],[Velvoite 1.1.2025 (pakkauksia)]],Lääkkeet[[#This Row],[Suurimman alitusluvan mukainen velvoite 
1.1.-30.6.2025 (pakkauksia)]],Lääkkeet[[#This Row],[Alin saldo 
1.1.-30.6.2025 (pakkauksia)]])*Lääkkeet[[#This Row],[Kirjanpitoarvo / pakkaus 1.1.2025
(EUR  ALV 0 %)]]</f>
        <v>0</v>
      </c>
      <c r="P1503" s="15"/>
      <c r="Q1503" s="12"/>
      <c r="R1503" s="12"/>
      <c r="S1503" s="12"/>
      <c r="T1503" s="13"/>
      <c r="U1503" s="39">
        <f>MIN(Lääkkeet[[#This Row],[Velvoite 1.7.2025 (pakkauksia)]],Lääkkeet[[#This Row],[Suurimman alitusluvan mukainen velvoite
1.7.-31.12.2025 (pakkauksia)]],Lääkkeet[[#This Row],[Alin saldo 
1.7.-31.12.2025 (pakkauksia)]])*Lääkkeet[[#This Row],[Kirjanpitoarvo / pakkaus 1.7.2025
(EUR  ALV 0 %)]]</f>
        <v>0</v>
      </c>
      <c r="W1503" s="49" t="str" cm="1">
        <f t="array" ref="W1503">IFERROR(_xlfn.IFS(Lääkkeet[[#This Row],[Sitoutunut pääoma 
1.1.-30.6.2025 (EUR)]]&gt;0,"Täytetyt",Lääkkeet[[#This Row],[Sitoutunut pääoma 
1.7.-31.12.2025 (EUR)]]&gt;0,"Täytetyt"),"")</f>
        <v/>
      </c>
      <c r="X1503" s="49"/>
      <c r="Y1503" s="5">
        <f>Hakulomake!$B$29</f>
        <v>0</v>
      </c>
    </row>
    <row r="1504" spans="1:25" x14ac:dyDescent="0.25">
      <c r="A1504" s="6" t="s">
        <v>59</v>
      </c>
      <c r="B1504" s="5">
        <f>Hakulomake!$B$17</f>
        <v>0</v>
      </c>
      <c r="J1504" s="16"/>
      <c r="N1504" s="13"/>
      <c r="O1504" s="39">
        <f>MIN(Lääkkeet[[#This Row],[Velvoite 1.1.2025 (pakkauksia)]],Lääkkeet[[#This Row],[Suurimman alitusluvan mukainen velvoite 
1.1.-30.6.2025 (pakkauksia)]],Lääkkeet[[#This Row],[Alin saldo 
1.1.-30.6.2025 (pakkauksia)]])*Lääkkeet[[#This Row],[Kirjanpitoarvo / pakkaus 1.1.2025
(EUR  ALV 0 %)]]</f>
        <v>0</v>
      </c>
      <c r="P1504" s="15"/>
      <c r="Q1504" s="12"/>
      <c r="R1504" s="12"/>
      <c r="S1504" s="12"/>
      <c r="T1504" s="13"/>
      <c r="U1504" s="39">
        <f>MIN(Lääkkeet[[#This Row],[Velvoite 1.7.2025 (pakkauksia)]],Lääkkeet[[#This Row],[Suurimman alitusluvan mukainen velvoite
1.7.-31.12.2025 (pakkauksia)]],Lääkkeet[[#This Row],[Alin saldo 
1.7.-31.12.2025 (pakkauksia)]])*Lääkkeet[[#This Row],[Kirjanpitoarvo / pakkaus 1.7.2025
(EUR  ALV 0 %)]]</f>
        <v>0</v>
      </c>
      <c r="W1504" s="49" t="str" cm="1">
        <f t="array" ref="W1504">IFERROR(_xlfn.IFS(Lääkkeet[[#This Row],[Sitoutunut pääoma 
1.1.-30.6.2025 (EUR)]]&gt;0,"Täytetyt",Lääkkeet[[#This Row],[Sitoutunut pääoma 
1.7.-31.12.2025 (EUR)]]&gt;0,"Täytetyt"),"")</f>
        <v/>
      </c>
      <c r="X1504" s="49"/>
      <c r="Y1504" s="5">
        <f>Hakulomake!$B$29</f>
        <v>0</v>
      </c>
    </row>
    <row r="1505" spans="1:25" x14ac:dyDescent="0.25">
      <c r="A1505" s="6" t="s">
        <v>59</v>
      </c>
      <c r="B1505" s="5">
        <f>Hakulomake!$B$17</f>
        <v>0</v>
      </c>
      <c r="J1505" s="16"/>
      <c r="N1505" s="13"/>
      <c r="O1505" s="39">
        <f>MIN(Lääkkeet[[#This Row],[Velvoite 1.1.2025 (pakkauksia)]],Lääkkeet[[#This Row],[Suurimman alitusluvan mukainen velvoite 
1.1.-30.6.2025 (pakkauksia)]],Lääkkeet[[#This Row],[Alin saldo 
1.1.-30.6.2025 (pakkauksia)]])*Lääkkeet[[#This Row],[Kirjanpitoarvo / pakkaus 1.1.2025
(EUR  ALV 0 %)]]</f>
        <v>0</v>
      </c>
      <c r="P1505" s="15"/>
      <c r="Q1505" s="12"/>
      <c r="R1505" s="12"/>
      <c r="S1505" s="12"/>
      <c r="T1505" s="13"/>
      <c r="U1505" s="39">
        <f>MIN(Lääkkeet[[#This Row],[Velvoite 1.7.2025 (pakkauksia)]],Lääkkeet[[#This Row],[Suurimman alitusluvan mukainen velvoite
1.7.-31.12.2025 (pakkauksia)]],Lääkkeet[[#This Row],[Alin saldo 
1.7.-31.12.2025 (pakkauksia)]])*Lääkkeet[[#This Row],[Kirjanpitoarvo / pakkaus 1.7.2025
(EUR  ALV 0 %)]]</f>
        <v>0</v>
      </c>
      <c r="W1505" s="49" t="str" cm="1">
        <f t="array" ref="W1505">IFERROR(_xlfn.IFS(Lääkkeet[[#This Row],[Sitoutunut pääoma 
1.1.-30.6.2025 (EUR)]]&gt;0,"Täytetyt",Lääkkeet[[#This Row],[Sitoutunut pääoma 
1.7.-31.12.2025 (EUR)]]&gt;0,"Täytetyt"),"")</f>
        <v/>
      </c>
      <c r="X1505" s="49"/>
      <c r="Y1505" s="5">
        <f>Hakulomake!$B$29</f>
        <v>0</v>
      </c>
    </row>
    <row r="1506" spans="1:25" x14ac:dyDescent="0.25">
      <c r="A1506" s="6" t="s">
        <v>59</v>
      </c>
      <c r="B1506" s="5">
        <f>Hakulomake!$B$17</f>
        <v>0</v>
      </c>
      <c r="J1506" s="16"/>
      <c r="N1506" s="13"/>
      <c r="O1506" s="39">
        <f>MIN(Lääkkeet[[#This Row],[Velvoite 1.1.2025 (pakkauksia)]],Lääkkeet[[#This Row],[Suurimman alitusluvan mukainen velvoite 
1.1.-30.6.2025 (pakkauksia)]],Lääkkeet[[#This Row],[Alin saldo 
1.1.-30.6.2025 (pakkauksia)]])*Lääkkeet[[#This Row],[Kirjanpitoarvo / pakkaus 1.1.2025
(EUR  ALV 0 %)]]</f>
        <v>0</v>
      </c>
      <c r="P1506" s="15"/>
      <c r="Q1506" s="12"/>
      <c r="R1506" s="12"/>
      <c r="S1506" s="12"/>
      <c r="T1506" s="13"/>
      <c r="U1506" s="39">
        <f>MIN(Lääkkeet[[#This Row],[Velvoite 1.7.2025 (pakkauksia)]],Lääkkeet[[#This Row],[Suurimman alitusluvan mukainen velvoite
1.7.-31.12.2025 (pakkauksia)]],Lääkkeet[[#This Row],[Alin saldo 
1.7.-31.12.2025 (pakkauksia)]])*Lääkkeet[[#This Row],[Kirjanpitoarvo / pakkaus 1.7.2025
(EUR  ALV 0 %)]]</f>
        <v>0</v>
      </c>
      <c r="W1506" s="49" t="str" cm="1">
        <f t="array" ref="W1506">IFERROR(_xlfn.IFS(Lääkkeet[[#This Row],[Sitoutunut pääoma 
1.1.-30.6.2025 (EUR)]]&gt;0,"Täytetyt",Lääkkeet[[#This Row],[Sitoutunut pääoma 
1.7.-31.12.2025 (EUR)]]&gt;0,"Täytetyt"),"")</f>
        <v/>
      </c>
      <c r="X1506" s="49"/>
      <c r="Y1506" s="5">
        <f>Hakulomake!$B$29</f>
        <v>0</v>
      </c>
    </row>
    <row r="1507" spans="1:25" x14ac:dyDescent="0.25">
      <c r="A1507" s="6" t="s">
        <v>59</v>
      </c>
      <c r="B1507" s="5">
        <f>Hakulomake!$B$17</f>
        <v>0</v>
      </c>
      <c r="J1507" s="16"/>
      <c r="N1507" s="13"/>
      <c r="O1507" s="39">
        <f>MIN(Lääkkeet[[#This Row],[Velvoite 1.1.2025 (pakkauksia)]],Lääkkeet[[#This Row],[Suurimman alitusluvan mukainen velvoite 
1.1.-30.6.2025 (pakkauksia)]],Lääkkeet[[#This Row],[Alin saldo 
1.1.-30.6.2025 (pakkauksia)]])*Lääkkeet[[#This Row],[Kirjanpitoarvo / pakkaus 1.1.2025
(EUR  ALV 0 %)]]</f>
        <v>0</v>
      </c>
      <c r="P1507" s="15"/>
      <c r="Q1507" s="12"/>
      <c r="R1507" s="12"/>
      <c r="S1507" s="12"/>
      <c r="T1507" s="13"/>
      <c r="U1507" s="39">
        <f>MIN(Lääkkeet[[#This Row],[Velvoite 1.7.2025 (pakkauksia)]],Lääkkeet[[#This Row],[Suurimman alitusluvan mukainen velvoite
1.7.-31.12.2025 (pakkauksia)]],Lääkkeet[[#This Row],[Alin saldo 
1.7.-31.12.2025 (pakkauksia)]])*Lääkkeet[[#This Row],[Kirjanpitoarvo / pakkaus 1.7.2025
(EUR  ALV 0 %)]]</f>
        <v>0</v>
      </c>
      <c r="W1507" s="49" t="str" cm="1">
        <f t="array" ref="W1507">IFERROR(_xlfn.IFS(Lääkkeet[[#This Row],[Sitoutunut pääoma 
1.1.-30.6.2025 (EUR)]]&gt;0,"Täytetyt",Lääkkeet[[#This Row],[Sitoutunut pääoma 
1.7.-31.12.2025 (EUR)]]&gt;0,"Täytetyt"),"")</f>
        <v/>
      </c>
      <c r="X1507" s="49"/>
      <c r="Y1507" s="5">
        <f>Hakulomake!$B$29</f>
        <v>0</v>
      </c>
    </row>
    <row r="1508" spans="1:25" x14ac:dyDescent="0.25">
      <c r="A1508" s="6" t="s">
        <v>59</v>
      </c>
      <c r="B1508" s="5">
        <f>Hakulomake!$B$17</f>
        <v>0</v>
      </c>
      <c r="J1508" s="16"/>
      <c r="N1508" s="13"/>
      <c r="O1508" s="39">
        <f>MIN(Lääkkeet[[#This Row],[Velvoite 1.1.2025 (pakkauksia)]],Lääkkeet[[#This Row],[Suurimman alitusluvan mukainen velvoite 
1.1.-30.6.2025 (pakkauksia)]],Lääkkeet[[#This Row],[Alin saldo 
1.1.-30.6.2025 (pakkauksia)]])*Lääkkeet[[#This Row],[Kirjanpitoarvo / pakkaus 1.1.2025
(EUR  ALV 0 %)]]</f>
        <v>0</v>
      </c>
      <c r="P1508" s="15"/>
      <c r="Q1508" s="12"/>
      <c r="R1508" s="12"/>
      <c r="S1508" s="12"/>
      <c r="T1508" s="13"/>
      <c r="U1508" s="39">
        <f>MIN(Lääkkeet[[#This Row],[Velvoite 1.7.2025 (pakkauksia)]],Lääkkeet[[#This Row],[Suurimman alitusluvan mukainen velvoite
1.7.-31.12.2025 (pakkauksia)]],Lääkkeet[[#This Row],[Alin saldo 
1.7.-31.12.2025 (pakkauksia)]])*Lääkkeet[[#This Row],[Kirjanpitoarvo / pakkaus 1.7.2025
(EUR  ALV 0 %)]]</f>
        <v>0</v>
      </c>
      <c r="W1508" s="49" t="str" cm="1">
        <f t="array" ref="W1508">IFERROR(_xlfn.IFS(Lääkkeet[[#This Row],[Sitoutunut pääoma 
1.1.-30.6.2025 (EUR)]]&gt;0,"Täytetyt",Lääkkeet[[#This Row],[Sitoutunut pääoma 
1.7.-31.12.2025 (EUR)]]&gt;0,"Täytetyt"),"")</f>
        <v/>
      </c>
      <c r="X1508" s="49"/>
      <c r="Y1508" s="5">
        <f>Hakulomake!$B$29</f>
        <v>0</v>
      </c>
    </row>
    <row r="1509" spans="1:25" x14ac:dyDescent="0.25">
      <c r="A1509" s="6" t="s">
        <v>59</v>
      </c>
      <c r="B1509" s="5">
        <f>Hakulomake!$B$17</f>
        <v>0</v>
      </c>
      <c r="J1509" s="16"/>
      <c r="N1509" s="13"/>
      <c r="O1509" s="39">
        <f>MIN(Lääkkeet[[#This Row],[Velvoite 1.1.2025 (pakkauksia)]],Lääkkeet[[#This Row],[Suurimman alitusluvan mukainen velvoite 
1.1.-30.6.2025 (pakkauksia)]],Lääkkeet[[#This Row],[Alin saldo 
1.1.-30.6.2025 (pakkauksia)]])*Lääkkeet[[#This Row],[Kirjanpitoarvo / pakkaus 1.1.2025
(EUR  ALV 0 %)]]</f>
        <v>0</v>
      </c>
      <c r="P1509" s="15"/>
      <c r="Q1509" s="12"/>
      <c r="R1509" s="12"/>
      <c r="S1509" s="12"/>
      <c r="T1509" s="13"/>
      <c r="U1509" s="39">
        <f>MIN(Lääkkeet[[#This Row],[Velvoite 1.7.2025 (pakkauksia)]],Lääkkeet[[#This Row],[Suurimman alitusluvan mukainen velvoite
1.7.-31.12.2025 (pakkauksia)]],Lääkkeet[[#This Row],[Alin saldo 
1.7.-31.12.2025 (pakkauksia)]])*Lääkkeet[[#This Row],[Kirjanpitoarvo / pakkaus 1.7.2025
(EUR  ALV 0 %)]]</f>
        <v>0</v>
      </c>
      <c r="W1509" s="49" t="str" cm="1">
        <f t="array" ref="W1509">IFERROR(_xlfn.IFS(Lääkkeet[[#This Row],[Sitoutunut pääoma 
1.1.-30.6.2025 (EUR)]]&gt;0,"Täytetyt",Lääkkeet[[#This Row],[Sitoutunut pääoma 
1.7.-31.12.2025 (EUR)]]&gt;0,"Täytetyt"),"")</f>
        <v/>
      </c>
      <c r="X1509" s="49"/>
      <c r="Y1509" s="5">
        <f>Hakulomake!$B$29</f>
        <v>0</v>
      </c>
    </row>
    <row r="1510" spans="1:25" x14ac:dyDescent="0.25">
      <c r="A1510" s="6" t="s">
        <v>59</v>
      </c>
      <c r="B1510" s="5">
        <f>Hakulomake!$B$17</f>
        <v>0</v>
      </c>
      <c r="J1510" s="16"/>
      <c r="N1510" s="13"/>
      <c r="O1510" s="39">
        <f>MIN(Lääkkeet[[#This Row],[Velvoite 1.1.2025 (pakkauksia)]],Lääkkeet[[#This Row],[Suurimman alitusluvan mukainen velvoite 
1.1.-30.6.2025 (pakkauksia)]],Lääkkeet[[#This Row],[Alin saldo 
1.1.-30.6.2025 (pakkauksia)]])*Lääkkeet[[#This Row],[Kirjanpitoarvo / pakkaus 1.1.2025
(EUR  ALV 0 %)]]</f>
        <v>0</v>
      </c>
      <c r="P1510" s="15"/>
      <c r="Q1510" s="12"/>
      <c r="R1510" s="12"/>
      <c r="S1510" s="12"/>
      <c r="T1510" s="13"/>
      <c r="U1510" s="39">
        <f>MIN(Lääkkeet[[#This Row],[Velvoite 1.7.2025 (pakkauksia)]],Lääkkeet[[#This Row],[Suurimman alitusluvan mukainen velvoite
1.7.-31.12.2025 (pakkauksia)]],Lääkkeet[[#This Row],[Alin saldo 
1.7.-31.12.2025 (pakkauksia)]])*Lääkkeet[[#This Row],[Kirjanpitoarvo / pakkaus 1.7.2025
(EUR  ALV 0 %)]]</f>
        <v>0</v>
      </c>
      <c r="W1510" s="49" t="str" cm="1">
        <f t="array" ref="W1510">IFERROR(_xlfn.IFS(Lääkkeet[[#This Row],[Sitoutunut pääoma 
1.1.-30.6.2025 (EUR)]]&gt;0,"Täytetyt",Lääkkeet[[#This Row],[Sitoutunut pääoma 
1.7.-31.12.2025 (EUR)]]&gt;0,"Täytetyt"),"")</f>
        <v/>
      </c>
      <c r="X1510" s="49"/>
      <c r="Y1510" s="5">
        <f>Hakulomake!$B$29</f>
        <v>0</v>
      </c>
    </row>
    <row r="1511" spans="1:25" x14ac:dyDescent="0.25">
      <c r="A1511" s="6" t="s">
        <v>59</v>
      </c>
      <c r="B1511" s="5">
        <f>Hakulomake!$B$17</f>
        <v>0</v>
      </c>
      <c r="J1511" s="16"/>
      <c r="N1511" s="13"/>
      <c r="O1511" s="39">
        <f>MIN(Lääkkeet[[#This Row],[Velvoite 1.1.2025 (pakkauksia)]],Lääkkeet[[#This Row],[Suurimman alitusluvan mukainen velvoite 
1.1.-30.6.2025 (pakkauksia)]],Lääkkeet[[#This Row],[Alin saldo 
1.1.-30.6.2025 (pakkauksia)]])*Lääkkeet[[#This Row],[Kirjanpitoarvo / pakkaus 1.1.2025
(EUR  ALV 0 %)]]</f>
        <v>0</v>
      </c>
      <c r="P1511" s="15"/>
      <c r="Q1511" s="12"/>
      <c r="R1511" s="12"/>
      <c r="S1511" s="12"/>
      <c r="T1511" s="13"/>
      <c r="U1511" s="39">
        <f>MIN(Lääkkeet[[#This Row],[Velvoite 1.7.2025 (pakkauksia)]],Lääkkeet[[#This Row],[Suurimman alitusluvan mukainen velvoite
1.7.-31.12.2025 (pakkauksia)]],Lääkkeet[[#This Row],[Alin saldo 
1.7.-31.12.2025 (pakkauksia)]])*Lääkkeet[[#This Row],[Kirjanpitoarvo / pakkaus 1.7.2025
(EUR  ALV 0 %)]]</f>
        <v>0</v>
      </c>
      <c r="W1511" s="49" t="str" cm="1">
        <f t="array" ref="W1511">IFERROR(_xlfn.IFS(Lääkkeet[[#This Row],[Sitoutunut pääoma 
1.1.-30.6.2025 (EUR)]]&gt;0,"Täytetyt",Lääkkeet[[#This Row],[Sitoutunut pääoma 
1.7.-31.12.2025 (EUR)]]&gt;0,"Täytetyt"),"")</f>
        <v/>
      </c>
      <c r="X1511" s="49"/>
      <c r="Y1511" s="5">
        <f>Hakulomake!$B$29</f>
        <v>0</v>
      </c>
    </row>
    <row r="1512" spans="1:25" x14ac:dyDescent="0.25">
      <c r="A1512" s="6" t="s">
        <v>59</v>
      </c>
      <c r="B1512" s="5">
        <f>Hakulomake!$B$17</f>
        <v>0</v>
      </c>
      <c r="J1512" s="16"/>
      <c r="N1512" s="13"/>
      <c r="O1512" s="39">
        <f>MIN(Lääkkeet[[#This Row],[Velvoite 1.1.2025 (pakkauksia)]],Lääkkeet[[#This Row],[Suurimman alitusluvan mukainen velvoite 
1.1.-30.6.2025 (pakkauksia)]],Lääkkeet[[#This Row],[Alin saldo 
1.1.-30.6.2025 (pakkauksia)]])*Lääkkeet[[#This Row],[Kirjanpitoarvo / pakkaus 1.1.2025
(EUR  ALV 0 %)]]</f>
        <v>0</v>
      </c>
      <c r="P1512" s="15"/>
      <c r="Q1512" s="12"/>
      <c r="R1512" s="12"/>
      <c r="S1512" s="12"/>
      <c r="T1512" s="13"/>
      <c r="U1512" s="39">
        <f>MIN(Lääkkeet[[#This Row],[Velvoite 1.7.2025 (pakkauksia)]],Lääkkeet[[#This Row],[Suurimman alitusluvan mukainen velvoite
1.7.-31.12.2025 (pakkauksia)]],Lääkkeet[[#This Row],[Alin saldo 
1.7.-31.12.2025 (pakkauksia)]])*Lääkkeet[[#This Row],[Kirjanpitoarvo / pakkaus 1.7.2025
(EUR  ALV 0 %)]]</f>
        <v>0</v>
      </c>
      <c r="W1512" s="49" t="str" cm="1">
        <f t="array" ref="W1512">IFERROR(_xlfn.IFS(Lääkkeet[[#This Row],[Sitoutunut pääoma 
1.1.-30.6.2025 (EUR)]]&gt;0,"Täytetyt",Lääkkeet[[#This Row],[Sitoutunut pääoma 
1.7.-31.12.2025 (EUR)]]&gt;0,"Täytetyt"),"")</f>
        <v/>
      </c>
      <c r="X1512" s="49"/>
      <c r="Y1512" s="5">
        <f>Hakulomake!$B$29</f>
        <v>0</v>
      </c>
    </row>
    <row r="1513" spans="1:25" x14ac:dyDescent="0.25">
      <c r="A1513" s="6" t="s">
        <v>59</v>
      </c>
      <c r="B1513" s="5">
        <f>Hakulomake!$B$17</f>
        <v>0</v>
      </c>
      <c r="J1513" s="16"/>
      <c r="N1513" s="13"/>
      <c r="O1513" s="39">
        <f>MIN(Lääkkeet[[#This Row],[Velvoite 1.1.2025 (pakkauksia)]],Lääkkeet[[#This Row],[Suurimman alitusluvan mukainen velvoite 
1.1.-30.6.2025 (pakkauksia)]],Lääkkeet[[#This Row],[Alin saldo 
1.1.-30.6.2025 (pakkauksia)]])*Lääkkeet[[#This Row],[Kirjanpitoarvo / pakkaus 1.1.2025
(EUR  ALV 0 %)]]</f>
        <v>0</v>
      </c>
      <c r="P1513" s="15"/>
      <c r="Q1513" s="12"/>
      <c r="R1513" s="12"/>
      <c r="S1513" s="12"/>
      <c r="T1513" s="13"/>
      <c r="U1513" s="39">
        <f>MIN(Lääkkeet[[#This Row],[Velvoite 1.7.2025 (pakkauksia)]],Lääkkeet[[#This Row],[Suurimman alitusluvan mukainen velvoite
1.7.-31.12.2025 (pakkauksia)]],Lääkkeet[[#This Row],[Alin saldo 
1.7.-31.12.2025 (pakkauksia)]])*Lääkkeet[[#This Row],[Kirjanpitoarvo / pakkaus 1.7.2025
(EUR  ALV 0 %)]]</f>
        <v>0</v>
      </c>
      <c r="W1513" s="49" t="str" cm="1">
        <f t="array" ref="W1513">IFERROR(_xlfn.IFS(Lääkkeet[[#This Row],[Sitoutunut pääoma 
1.1.-30.6.2025 (EUR)]]&gt;0,"Täytetyt",Lääkkeet[[#This Row],[Sitoutunut pääoma 
1.7.-31.12.2025 (EUR)]]&gt;0,"Täytetyt"),"")</f>
        <v/>
      </c>
      <c r="X1513" s="49"/>
      <c r="Y1513" s="5">
        <f>Hakulomake!$B$29</f>
        <v>0</v>
      </c>
    </row>
    <row r="1514" spans="1:25" x14ac:dyDescent="0.25">
      <c r="A1514" s="6" t="s">
        <v>59</v>
      </c>
      <c r="B1514" s="5">
        <f>Hakulomake!$B$17</f>
        <v>0</v>
      </c>
      <c r="J1514" s="16"/>
      <c r="N1514" s="13"/>
      <c r="O1514" s="39">
        <f>MIN(Lääkkeet[[#This Row],[Velvoite 1.1.2025 (pakkauksia)]],Lääkkeet[[#This Row],[Suurimman alitusluvan mukainen velvoite 
1.1.-30.6.2025 (pakkauksia)]],Lääkkeet[[#This Row],[Alin saldo 
1.1.-30.6.2025 (pakkauksia)]])*Lääkkeet[[#This Row],[Kirjanpitoarvo / pakkaus 1.1.2025
(EUR  ALV 0 %)]]</f>
        <v>0</v>
      </c>
      <c r="P1514" s="15"/>
      <c r="Q1514" s="12"/>
      <c r="R1514" s="12"/>
      <c r="S1514" s="12"/>
      <c r="T1514" s="13"/>
      <c r="U1514" s="39">
        <f>MIN(Lääkkeet[[#This Row],[Velvoite 1.7.2025 (pakkauksia)]],Lääkkeet[[#This Row],[Suurimman alitusluvan mukainen velvoite
1.7.-31.12.2025 (pakkauksia)]],Lääkkeet[[#This Row],[Alin saldo 
1.7.-31.12.2025 (pakkauksia)]])*Lääkkeet[[#This Row],[Kirjanpitoarvo / pakkaus 1.7.2025
(EUR  ALV 0 %)]]</f>
        <v>0</v>
      </c>
      <c r="W1514" s="49" t="str" cm="1">
        <f t="array" ref="W1514">IFERROR(_xlfn.IFS(Lääkkeet[[#This Row],[Sitoutunut pääoma 
1.1.-30.6.2025 (EUR)]]&gt;0,"Täytetyt",Lääkkeet[[#This Row],[Sitoutunut pääoma 
1.7.-31.12.2025 (EUR)]]&gt;0,"Täytetyt"),"")</f>
        <v/>
      </c>
      <c r="X1514" s="49"/>
      <c r="Y1514" s="5">
        <f>Hakulomake!$B$29</f>
        <v>0</v>
      </c>
    </row>
    <row r="1515" spans="1:25" x14ac:dyDescent="0.25">
      <c r="A1515" s="6" t="s">
        <v>59</v>
      </c>
      <c r="B1515" s="5">
        <f>Hakulomake!$B$17</f>
        <v>0</v>
      </c>
      <c r="J1515" s="16"/>
      <c r="N1515" s="13"/>
      <c r="O1515" s="39">
        <f>MIN(Lääkkeet[[#This Row],[Velvoite 1.1.2025 (pakkauksia)]],Lääkkeet[[#This Row],[Suurimman alitusluvan mukainen velvoite 
1.1.-30.6.2025 (pakkauksia)]],Lääkkeet[[#This Row],[Alin saldo 
1.1.-30.6.2025 (pakkauksia)]])*Lääkkeet[[#This Row],[Kirjanpitoarvo / pakkaus 1.1.2025
(EUR  ALV 0 %)]]</f>
        <v>0</v>
      </c>
      <c r="P1515" s="15"/>
      <c r="Q1515" s="12"/>
      <c r="R1515" s="12"/>
      <c r="S1515" s="12"/>
      <c r="T1515" s="13"/>
      <c r="U1515" s="39">
        <f>MIN(Lääkkeet[[#This Row],[Velvoite 1.7.2025 (pakkauksia)]],Lääkkeet[[#This Row],[Suurimman alitusluvan mukainen velvoite
1.7.-31.12.2025 (pakkauksia)]],Lääkkeet[[#This Row],[Alin saldo 
1.7.-31.12.2025 (pakkauksia)]])*Lääkkeet[[#This Row],[Kirjanpitoarvo / pakkaus 1.7.2025
(EUR  ALV 0 %)]]</f>
        <v>0</v>
      </c>
      <c r="W1515" s="49" t="str" cm="1">
        <f t="array" ref="W1515">IFERROR(_xlfn.IFS(Lääkkeet[[#This Row],[Sitoutunut pääoma 
1.1.-30.6.2025 (EUR)]]&gt;0,"Täytetyt",Lääkkeet[[#This Row],[Sitoutunut pääoma 
1.7.-31.12.2025 (EUR)]]&gt;0,"Täytetyt"),"")</f>
        <v/>
      </c>
      <c r="X1515" s="49"/>
      <c r="Y1515" s="5">
        <f>Hakulomake!$B$29</f>
        <v>0</v>
      </c>
    </row>
    <row r="1516" spans="1:25" x14ac:dyDescent="0.25">
      <c r="A1516" s="6" t="s">
        <v>59</v>
      </c>
      <c r="B1516" s="5">
        <f>Hakulomake!$B$17</f>
        <v>0</v>
      </c>
      <c r="J1516" s="16"/>
      <c r="N1516" s="13"/>
      <c r="O1516" s="39">
        <f>MIN(Lääkkeet[[#This Row],[Velvoite 1.1.2025 (pakkauksia)]],Lääkkeet[[#This Row],[Suurimman alitusluvan mukainen velvoite 
1.1.-30.6.2025 (pakkauksia)]],Lääkkeet[[#This Row],[Alin saldo 
1.1.-30.6.2025 (pakkauksia)]])*Lääkkeet[[#This Row],[Kirjanpitoarvo / pakkaus 1.1.2025
(EUR  ALV 0 %)]]</f>
        <v>0</v>
      </c>
      <c r="P1516" s="15"/>
      <c r="Q1516" s="12"/>
      <c r="R1516" s="12"/>
      <c r="S1516" s="12"/>
      <c r="T1516" s="13"/>
      <c r="U1516" s="39">
        <f>MIN(Lääkkeet[[#This Row],[Velvoite 1.7.2025 (pakkauksia)]],Lääkkeet[[#This Row],[Suurimman alitusluvan mukainen velvoite
1.7.-31.12.2025 (pakkauksia)]],Lääkkeet[[#This Row],[Alin saldo 
1.7.-31.12.2025 (pakkauksia)]])*Lääkkeet[[#This Row],[Kirjanpitoarvo / pakkaus 1.7.2025
(EUR  ALV 0 %)]]</f>
        <v>0</v>
      </c>
      <c r="W1516" s="49" t="str" cm="1">
        <f t="array" ref="W1516">IFERROR(_xlfn.IFS(Lääkkeet[[#This Row],[Sitoutunut pääoma 
1.1.-30.6.2025 (EUR)]]&gt;0,"Täytetyt",Lääkkeet[[#This Row],[Sitoutunut pääoma 
1.7.-31.12.2025 (EUR)]]&gt;0,"Täytetyt"),"")</f>
        <v/>
      </c>
      <c r="X1516" s="49"/>
      <c r="Y1516" s="5">
        <f>Hakulomake!$B$29</f>
        <v>0</v>
      </c>
    </row>
    <row r="1517" spans="1:25" x14ac:dyDescent="0.25">
      <c r="A1517" s="6" t="s">
        <v>59</v>
      </c>
      <c r="B1517" s="5">
        <f>Hakulomake!$B$17</f>
        <v>0</v>
      </c>
      <c r="J1517" s="16"/>
      <c r="N1517" s="13"/>
      <c r="O1517" s="39">
        <f>MIN(Lääkkeet[[#This Row],[Velvoite 1.1.2025 (pakkauksia)]],Lääkkeet[[#This Row],[Suurimman alitusluvan mukainen velvoite 
1.1.-30.6.2025 (pakkauksia)]],Lääkkeet[[#This Row],[Alin saldo 
1.1.-30.6.2025 (pakkauksia)]])*Lääkkeet[[#This Row],[Kirjanpitoarvo / pakkaus 1.1.2025
(EUR  ALV 0 %)]]</f>
        <v>0</v>
      </c>
      <c r="P1517" s="15"/>
      <c r="Q1517" s="12"/>
      <c r="R1517" s="12"/>
      <c r="S1517" s="12"/>
      <c r="T1517" s="13"/>
      <c r="U1517" s="39">
        <f>MIN(Lääkkeet[[#This Row],[Velvoite 1.7.2025 (pakkauksia)]],Lääkkeet[[#This Row],[Suurimman alitusluvan mukainen velvoite
1.7.-31.12.2025 (pakkauksia)]],Lääkkeet[[#This Row],[Alin saldo 
1.7.-31.12.2025 (pakkauksia)]])*Lääkkeet[[#This Row],[Kirjanpitoarvo / pakkaus 1.7.2025
(EUR  ALV 0 %)]]</f>
        <v>0</v>
      </c>
      <c r="W1517" s="49" t="str" cm="1">
        <f t="array" ref="W1517">IFERROR(_xlfn.IFS(Lääkkeet[[#This Row],[Sitoutunut pääoma 
1.1.-30.6.2025 (EUR)]]&gt;0,"Täytetyt",Lääkkeet[[#This Row],[Sitoutunut pääoma 
1.7.-31.12.2025 (EUR)]]&gt;0,"Täytetyt"),"")</f>
        <v/>
      </c>
      <c r="X1517" s="49"/>
      <c r="Y1517" s="5">
        <f>Hakulomake!$B$29</f>
        <v>0</v>
      </c>
    </row>
    <row r="1518" spans="1:25" x14ac:dyDescent="0.25">
      <c r="A1518" s="6" t="s">
        <v>59</v>
      </c>
      <c r="B1518" s="5">
        <f>Hakulomake!$B$17</f>
        <v>0</v>
      </c>
      <c r="J1518" s="16"/>
      <c r="N1518" s="13"/>
      <c r="O1518" s="39">
        <f>MIN(Lääkkeet[[#This Row],[Velvoite 1.1.2025 (pakkauksia)]],Lääkkeet[[#This Row],[Suurimman alitusluvan mukainen velvoite 
1.1.-30.6.2025 (pakkauksia)]],Lääkkeet[[#This Row],[Alin saldo 
1.1.-30.6.2025 (pakkauksia)]])*Lääkkeet[[#This Row],[Kirjanpitoarvo / pakkaus 1.1.2025
(EUR  ALV 0 %)]]</f>
        <v>0</v>
      </c>
      <c r="P1518" s="15"/>
      <c r="Q1518" s="12"/>
      <c r="R1518" s="12"/>
      <c r="S1518" s="12"/>
      <c r="T1518" s="13"/>
      <c r="U1518" s="39">
        <f>MIN(Lääkkeet[[#This Row],[Velvoite 1.7.2025 (pakkauksia)]],Lääkkeet[[#This Row],[Suurimman alitusluvan mukainen velvoite
1.7.-31.12.2025 (pakkauksia)]],Lääkkeet[[#This Row],[Alin saldo 
1.7.-31.12.2025 (pakkauksia)]])*Lääkkeet[[#This Row],[Kirjanpitoarvo / pakkaus 1.7.2025
(EUR  ALV 0 %)]]</f>
        <v>0</v>
      </c>
      <c r="W1518" s="49" t="str" cm="1">
        <f t="array" ref="W1518">IFERROR(_xlfn.IFS(Lääkkeet[[#This Row],[Sitoutunut pääoma 
1.1.-30.6.2025 (EUR)]]&gt;0,"Täytetyt",Lääkkeet[[#This Row],[Sitoutunut pääoma 
1.7.-31.12.2025 (EUR)]]&gt;0,"Täytetyt"),"")</f>
        <v/>
      </c>
      <c r="X1518" s="49"/>
      <c r="Y1518" s="5">
        <f>Hakulomake!$B$29</f>
        <v>0</v>
      </c>
    </row>
    <row r="1519" spans="1:25" x14ac:dyDescent="0.25">
      <c r="A1519" s="6" t="s">
        <v>59</v>
      </c>
      <c r="B1519" s="5">
        <f>Hakulomake!$B$17</f>
        <v>0</v>
      </c>
      <c r="J1519" s="16"/>
      <c r="N1519" s="13"/>
      <c r="O1519" s="39">
        <f>MIN(Lääkkeet[[#This Row],[Velvoite 1.1.2025 (pakkauksia)]],Lääkkeet[[#This Row],[Suurimman alitusluvan mukainen velvoite 
1.1.-30.6.2025 (pakkauksia)]],Lääkkeet[[#This Row],[Alin saldo 
1.1.-30.6.2025 (pakkauksia)]])*Lääkkeet[[#This Row],[Kirjanpitoarvo / pakkaus 1.1.2025
(EUR  ALV 0 %)]]</f>
        <v>0</v>
      </c>
      <c r="P1519" s="15"/>
      <c r="Q1519" s="12"/>
      <c r="R1519" s="12"/>
      <c r="S1519" s="12"/>
      <c r="T1519" s="13"/>
      <c r="U1519" s="39">
        <f>MIN(Lääkkeet[[#This Row],[Velvoite 1.7.2025 (pakkauksia)]],Lääkkeet[[#This Row],[Suurimman alitusluvan mukainen velvoite
1.7.-31.12.2025 (pakkauksia)]],Lääkkeet[[#This Row],[Alin saldo 
1.7.-31.12.2025 (pakkauksia)]])*Lääkkeet[[#This Row],[Kirjanpitoarvo / pakkaus 1.7.2025
(EUR  ALV 0 %)]]</f>
        <v>0</v>
      </c>
      <c r="W1519" s="49" t="str" cm="1">
        <f t="array" ref="W1519">IFERROR(_xlfn.IFS(Lääkkeet[[#This Row],[Sitoutunut pääoma 
1.1.-30.6.2025 (EUR)]]&gt;0,"Täytetyt",Lääkkeet[[#This Row],[Sitoutunut pääoma 
1.7.-31.12.2025 (EUR)]]&gt;0,"Täytetyt"),"")</f>
        <v/>
      </c>
      <c r="X1519" s="49"/>
      <c r="Y1519" s="5">
        <f>Hakulomake!$B$29</f>
        <v>0</v>
      </c>
    </row>
    <row r="1520" spans="1:25" x14ac:dyDescent="0.25">
      <c r="A1520" s="6" t="s">
        <v>59</v>
      </c>
      <c r="B1520" s="5">
        <f>Hakulomake!$B$17</f>
        <v>0</v>
      </c>
      <c r="J1520" s="16"/>
      <c r="N1520" s="13"/>
      <c r="O1520" s="39">
        <f>MIN(Lääkkeet[[#This Row],[Velvoite 1.1.2025 (pakkauksia)]],Lääkkeet[[#This Row],[Suurimman alitusluvan mukainen velvoite 
1.1.-30.6.2025 (pakkauksia)]],Lääkkeet[[#This Row],[Alin saldo 
1.1.-30.6.2025 (pakkauksia)]])*Lääkkeet[[#This Row],[Kirjanpitoarvo / pakkaus 1.1.2025
(EUR  ALV 0 %)]]</f>
        <v>0</v>
      </c>
      <c r="P1520" s="15"/>
      <c r="Q1520" s="12"/>
      <c r="R1520" s="12"/>
      <c r="S1520" s="12"/>
      <c r="T1520" s="13"/>
      <c r="U1520" s="39">
        <f>MIN(Lääkkeet[[#This Row],[Velvoite 1.7.2025 (pakkauksia)]],Lääkkeet[[#This Row],[Suurimman alitusluvan mukainen velvoite
1.7.-31.12.2025 (pakkauksia)]],Lääkkeet[[#This Row],[Alin saldo 
1.7.-31.12.2025 (pakkauksia)]])*Lääkkeet[[#This Row],[Kirjanpitoarvo / pakkaus 1.7.2025
(EUR  ALV 0 %)]]</f>
        <v>0</v>
      </c>
      <c r="W1520" s="49" t="str" cm="1">
        <f t="array" ref="W1520">IFERROR(_xlfn.IFS(Lääkkeet[[#This Row],[Sitoutunut pääoma 
1.1.-30.6.2025 (EUR)]]&gt;0,"Täytetyt",Lääkkeet[[#This Row],[Sitoutunut pääoma 
1.7.-31.12.2025 (EUR)]]&gt;0,"Täytetyt"),"")</f>
        <v/>
      </c>
      <c r="X1520" s="49"/>
      <c r="Y1520" s="5">
        <f>Hakulomake!$B$29</f>
        <v>0</v>
      </c>
    </row>
    <row r="1521" spans="1:25" x14ac:dyDescent="0.25">
      <c r="A1521" s="6" t="s">
        <v>59</v>
      </c>
      <c r="B1521" s="5">
        <f>Hakulomake!$B$17</f>
        <v>0</v>
      </c>
      <c r="J1521" s="16"/>
      <c r="N1521" s="13"/>
      <c r="O1521" s="39">
        <f>MIN(Lääkkeet[[#This Row],[Velvoite 1.1.2025 (pakkauksia)]],Lääkkeet[[#This Row],[Suurimman alitusluvan mukainen velvoite 
1.1.-30.6.2025 (pakkauksia)]],Lääkkeet[[#This Row],[Alin saldo 
1.1.-30.6.2025 (pakkauksia)]])*Lääkkeet[[#This Row],[Kirjanpitoarvo / pakkaus 1.1.2025
(EUR  ALV 0 %)]]</f>
        <v>0</v>
      </c>
      <c r="P1521" s="15"/>
      <c r="Q1521" s="12"/>
      <c r="R1521" s="12"/>
      <c r="S1521" s="12"/>
      <c r="T1521" s="13"/>
      <c r="U1521" s="39">
        <f>MIN(Lääkkeet[[#This Row],[Velvoite 1.7.2025 (pakkauksia)]],Lääkkeet[[#This Row],[Suurimman alitusluvan mukainen velvoite
1.7.-31.12.2025 (pakkauksia)]],Lääkkeet[[#This Row],[Alin saldo 
1.7.-31.12.2025 (pakkauksia)]])*Lääkkeet[[#This Row],[Kirjanpitoarvo / pakkaus 1.7.2025
(EUR  ALV 0 %)]]</f>
        <v>0</v>
      </c>
      <c r="W1521" s="49" t="str" cm="1">
        <f t="array" ref="W1521">IFERROR(_xlfn.IFS(Lääkkeet[[#This Row],[Sitoutunut pääoma 
1.1.-30.6.2025 (EUR)]]&gt;0,"Täytetyt",Lääkkeet[[#This Row],[Sitoutunut pääoma 
1.7.-31.12.2025 (EUR)]]&gt;0,"Täytetyt"),"")</f>
        <v/>
      </c>
      <c r="X1521" s="49"/>
      <c r="Y1521" s="5">
        <f>Hakulomake!$B$29</f>
        <v>0</v>
      </c>
    </row>
    <row r="1522" spans="1:25" x14ac:dyDescent="0.25">
      <c r="A1522" s="6" t="s">
        <v>59</v>
      </c>
      <c r="B1522" s="5">
        <f>Hakulomake!$B$17</f>
        <v>0</v>
      </c>
      <c r="J1522" s="16"/>
      <c r="N1522" s="13"/>
      <c r="O1522" s="39">
        <f>MIN(Lääkkeet[[#This Row],[Velvoite 1.1.2025 (pakkauksia)]],Lääkkeet[[#This Row],[Suurimman alitusluvan mukainen velvoite 
1.1.-30.6.2025 (pakkauksia)]],Lääkkeet[[#This Row],[Alin saldo 
1.1.-30.6.2025 (pakkauksia)]])*Lääkkeet[[#This Row],[Kirjanpitoarvo / pakkaus 1.1.2025
(EUR  ALV 0 %)]]</f>
        <v>0</v>
      </c>
      <c r="P1522" s="15"/>
      <c r="Q1522" s="12"/>
      <c r="R1522" s="12"/>
      <c r="S1522" s="12"/>
      <c r="T1522" s="13"/>
      <c r="U1522" s="39">
        <f>MIN(Lääkkeet[[#This Row],[Velvoite 1.7.2025 (pakkauksia)]],Lääkkeet[[#This Row],[Suurimman alitusluvan mukainen velvoite
1.7.-31.12.2025 (pakkauksia)]],Lääkkeet[[#This Row],[Alin saldo 
1.7.-31.12.2025 (pakkauksia)]])*Lääkkeet[[#This Row],[Kirjanpitoarvo / pakkaus 1.7.2025
(EUR  ALV 0 %)]]</f>
        <v>0</v>
      </c>
      <c r="W1522" s="49" t="str" cm="1">
        <f t="array" ref="W1522">IFERROR(_xlfn.IFS(Lääkkeet[[#This Row],[Sitoutunut pääoma 
1.1.-30.6.2025 (EUR)]]&gt;0,"Täytetyt",Lääkkeet[[#This Row],[Sitoutunut pääoma 
1.7.-31.12.2025 (EUR)]]&gt;0,"Täytetyt"),"")</f>
        <v/>
      </c>
      <c r="X1522" s="49"/>
      <c r="Y1522" s="5">
        <f>Hakulomake!$B$29</f>
        <v>0</v>
      </c>
    </row>
    <row r="1523" spans="1:25" x14ac:dyDescent="0.25">
      <c r="A1523" s="6" t="s">
        <v>59</v>
      </c>
      <c r="B1523" s="5">
        <f>Hakulomake!$B$17</f>
        <v>0</v>
      </c>
      <c r="J1523" s="16"/>
      <c r="N1523" s="13"/>
      <c r="O1523" s="39">
        <f>MIN(Lääkkeet[[#This Row],[Velvoite 1.1.2025 (pakkauksia)]],Lääkkeet[[#This Row],[Suurimman alitusluvan mukainen velvoite 
1.1.-30.6.2025 (pakkauksia)]],Lääkkeet[[#This Row],[Alin saldo 
1.1.-30.6.2025 (pakkauksia)]])*Lääkkeet[[#This Row],[Kirjanpitoarvo / pakkaus 1.1.2025
(EUR  ALV 0 %)]]</f>
        <v>0</v>
      </c>
      <c r="P1523" s="15"/>
      <c r="Q1523" s="12"/>
      <c r="R1523" s="12"/>
      <c r="S1523" s="12"/>
      <c r="T1523" s="13"/>
      <c r="U1523" s="39">
        <f>MIN(Lääkkeet[[#This Row],[Velvoite 1.7.2025 (pakkauksia)]],Lääkkeet[[#This Row],[Suurimman alitusluvan mukainen velvoite
1.7.-31.12.2025 (pakkauksia)]],Lääkkeet[[#This Row],[Alin saldo 
1.7.-31.12.2025 (pakkauksia)]])*Lääkkeet[[#This Row],[Kirjanpitoarvo / pakkaus 1.7.2025
(EUR  ALV 0 %)]]</f>
        <v>0</v>
      </c>
      <c r="W1523" s="49" t="str" cm="1">
        <f t="array" ref="W1523">IFERROR(_xlfn.IFS(Lääkkeet[[#This Row],[Sitoutunut pääoma 
1.1.-30.6.2025 (EUR)]]&gt;0,"Täytetyt",Lääkkeet[[#This Row],[Sitoutunut pääoma 
1.7.-31.12.2025 (EUR)]]&gt;0,"Täytetyt"),"")</f>
        <v/>
      </c>
      <c r="X1523" s="49"/>
      <c r="Y1523" s="5">
        <f>Hakulomake!$B$29</f>
        <v>0</v>
      </c>
    </row>
    <row r="1524" spans="1:25" x14ac:dyDescent="0.25">
      <c r="A1524" s="6" t="s">
        <v>59</v>
      </c>
      <c r="B1524" s="5">
        <f>Hakulomake!$B$17</f>
        <v>0</v>
      </c>
      <c r="J1524" s="16"/>
      <c r="N1524" s="13"/>
      <c r="O1524" s="39">
        <f>MIN(Lääkkeet[[#This Row],[Velvoite 1.1.2025 (pakkauksia)]],Lääkkeet[[#This Row],[Suurimman alitusluvan mukainen velvoite 
1.1.-30.6.2025 (pakkauksia)]],Lääkkeet[[#This Row],[Alin saldo 
1.1.-30.6.2025 (pakkauksia)]])*Lääkkeet[[#This Row],[Kirjanpitoarvo / pakkaus 1.1.2025
(EUR  ALV 0 %)]]</f>
        <v>0</v>
      </c>
      <c r="P1524" s="15"/>
      <c r="Q1524" s="12"/>
      <c r="R1524" s="12"/>
      <c r="S1524" s="12"/>
      <c r="T1524" s="13"/>
      <c r="U1524" s="39">
        <f>MIN(Lääkkeet[[#This Row],[Velvoite 1.7.2025 (pakkauksia)]],Lääkkeet[[#This Row],[Suurimman alitusluvan mukainen velvoite
1.7.-31.12.2025 (pakkauksia)]],Lääkkeet[[#This Row],[Alin saldo 
1.7.-31.12.2025 (pakkauksia)]])*Lääkkeet[[#This Row],[Kirjanpitoarvo / pakkaus 1.7.2025
(EUR  ALV 0 %)]]</f>
        <v>0</v>
      </c>
      <c r="W1524" s="49" t="str" cm="1">
        <f t="array" ref="W1524">IFERROR(_xlfn.IFS(Lääkkeet[[#This Row],[Sitoutunut pääoma 
1.1.-30.6.2025 (EUR)]]&gt;0,"Täytetyt",Lääkkeet[[#This Row],[Sitoutunut pääoma 
1.7.-31.12.2025 (EUR)]]&gt;0,"Täytetyt"),"")</f>
        <v/>
      </c>
      <c r="X1524" s="49"/>
      <c r="Y1524" s="5">
        <f>Hakulomake!$B$29</f>
        <v>0</v>
      </c>
    </row>
    <row r="1525" spans="1:25" x14ac:dyDescent="0.25">
      <c r="A1525" s="6" t="s">
        <v>59</v>
      </c>
      <c r="B1525" s="5">
        <f>Hakulomake!$B$17</f>
        <v>0</v>
      </c>
      <c r="J1525" s="16"/>
      <c r="N1525" s="13"/>
      <c r="O1525" s="39">
        <f>MIN(Lääkkeet[[#This Row],[Velvoite 1.1.2025 (pakkauksia)]],Lääkkeet[[#This Row],[Suurimman alitusluvan mukainen velvoite 
1.1.-30.6.2025 (pakkauksia)]],Lääkkeet[[#This Row],[Alin saldo 
1.1.-30.6.2025 (pakkauksia)]])*Lääkkeet[[#This Row],[Kirjanpitoarvo / pakkaus 1.1.2025
(EUR  ALV 0 %)]]</f>
        <v>0</v>
      </c>
      <c r="P1525" s="15"/>
      <c r="Q1525" s="12"/>
      <c r="R1525" s="12"/>
      <c r="S1525" s="12"/>
      <c r="T1525" s="13"/>
      <c r="U1525" s="39">
        <f>MIN(Lääkkeet[[#This Row],[Velvoite 1.7.2025 (pakkauksia)]],Lääkkeet[[#This Row],[Suurimman alitusluvan mukainen velvoite
1.7.-31.12.2025 (pakkauksia)]],Lääkkeet[[#This Row],[Alin saldo 
1.7.-31.12.2025 (pakkauksia)]])*Lääkkeet[[#This Row],[Kirjanpitoarvo / pakkaus 1.7.2025
(EUR  ALV 0 %)]]</f>
        <v>0</v>
      </c>
      <c r="W1525" s="49" t="str" cm="1">
        <f t="array" ref="W1525">IFERROR(_xlfn.IFS(Lääkkeet[[#This Row],[Sitoutunut pääoma 
1.1.-30.6.2025 (EUR)]]&gt;0,"Täytetyt",Lääkkeet[[#This Row],[Sitoutunut pääoma 
1.7.-31.12.2025 (EUR)]]&gt;0,"Täytetyt"),"")</f>
        <v/>
      </c>
      <c r="X1525" s="49"/>
      <c r="Y1525" s="5">
        <f>Hakulomake!$B$29</f>
        <v>0</v>
      </c>
    </row>
    <row r="1526" spans="1:25" x14ac:dyDescent="0.25">
      <c r="A1526" s="6" t="s">
        <v>59</v>
      </c>
      <c r="B1526" s="5">
        <f>Hakulomake!$B$17</f>
        <v>0</v>
      </c>
      <c r="J1526" s="16"/>
      <c r="N1526" s="13"/>
      <c r="O1526" s="39">
        <f>MIN(Lääkkeet[[#This Row],[Velvoite 1.1.2025 (pakkauksia)]],Lääkkeet[[#This Row],[Suurimman alitusluvan mukainen velvoite 
1.1.-30.6.2025 (pakkauksia)]],Lääkkeet[[#This Row],[Alin saldo 
1.1.-30.6.2025 (pakkauksia)]])*Lääkkeet[[#This Row],[Kirjanpitoarvo / pakkaus 1.1.2025
(EUR  ALV 0 %)]]</f>
        <v>0</v>
      </c>
      <c r="P1526" s="15"/>
      <c r="Q1526" s="12"/>
      <c r="R1526" s="12"/>
      <c r="S1526" s="12"/>
      <c r="T1526" s="13"/>
      <c r="U1526" s="39">
        <f>MIN(Lääkkeet[[#This Row],[Velvoite 1.7.2025 (pakkauksia)]],Lääkkeet[[#This Row],[Suurimman alitusluvan mukainen velvoite
1.7.-31.12.2025 (pakkauksia)]],Lääkkeet[[#This Row],[Alin saldo 
1.7.-31.12.2025 (pakkauksia)]])*Lääkkeet[[#This Row],[Kirjanpitoarvo / pakkaus 1.7.2025
(EUR  ALV 0 %)]]</f>
        <v>0</v>
      </c>
      <c r="W1526" s="49" t="str" cm="1">
        <f t="array" ref="W1526">IFERROR(_xlfn.IFS(Lääkkeet[[#This Row],[Sitoutunut pääoma 
1.1.-30.6.2025 (EUR)]]&gt;0,"Täytetyt",Lääkkeet[[#This Row],[Sitoutunut pääoma 
1.7.-31.12.2025 (EUR)]]&gt;0,"Täytetyt"),"")</f>
        <v/>
      </c>
      <c r="X1526" s="49"/>
      <c r="Y1526" s="5">
        <f>Hakulomake!$B$29</f>
        <v>0</v>
      </c>
    </row>
    <row r="1527" spans="1:25" x14ac:dyDescent="0.25">
      <c r="A1527" s="6" t="s">
        <v>59</v>
      </c>
      <c r="B1527" s="5">
        <f>Hakulomake!$B$17</f>
        <v>0</v>
      </c>
      <c r="J1527" s="16"/>
      <c r="N1527" s="13"/>
      <c r="O1527" s="39">
        <f>MIN(Lääkkeet[[#This Row],[Velvoite 1.1.2025 (pakkauksia)]],Lääkkeet[[#This Row],[Suurimman alitusluvan mukainen velvoite 
1.1.-30.6.2025 (pakkauksia)]],Lääkkeet[[#This Row],[Alin saldo 
1.1.-30.6.2025 (pakkauksia)]])*Lääkkeet[[#This Row],[Kirjanpitoarvo / pakkaus 1.1.2025
(EUR  ALV 0 %)]]</f>
        <v>0</v>
      </c>
      <c r="P1527" s="15"/>
      <c r="Q1527" s="12"/>
      <c r="R1527" s="12"/>
      <c r="S1527" s="12"/>
      <c r="T1527" s="13"/>
      <c r="U1527" s="39">
        <f>MIN(Lääkkeet[[#This Row],[Velvoite 1.7.2025 (pakkauksia)]],Lääkkeet[[#This Row],[Suurimman alitusluvan mukainen velvoite
1.7.-31.12.2025 (pakkauksia)]],Lääkkeet[[#This Row],[Alin saldo 
1.7.-31.12.2025 (pakkauksia)]])*Lääkkeet[[#This Row],[Kirjanpitoarvo / pakkaus 1.7.2025
(EUR  ALV 0 %)]]</f>
        <v>0</v>
      </c>
      <c r="W1527" s="49" t="str" cm="1">
        <f t="array" ref="W1527">IFERROR(_xlfn.IFS(Lääkkeet[[#This Row],[Sitoutunut pääoma 
1.1.-30.6.2025 (EUR)]]&gt;0,"Täytetyt",Lääkkeet[[#This Row],[Sitoutunut pääoma 
1.7.-31.12.2025 (EUR)]]&gt;0,"Täytetyt"),"")</f>
        <v/>
      </c>
      <c r="X1527" s="49"/>
      <c r="Y1527" s="5">
        <f>Hakulomake!$B$29</f>
        <v>0</v>
      </c>
    </row>
    <row r="1528" spans="1:25" x14ac:dyDescent="0.25">
      <c r="A1528" s="6" t="s">
        <v>59</v>
      </c>
      <c r="B1528" s="5">
        <f>Hakulomake!$B$17</f>
        <v>0</v>
      </c>
      <c r="J1528" s="16"/>
      <c r="N1528" s="13"/>
      <c r="O1528" s="39">
        <f>MIN(Lääkkeet[[#This Row],[Velvoite 1.1.2025 (pakkauksia)]],Lääkkeet[[#This Row],[Suurimman alitusluvan mukainen velvoite 
1.1.-30.6.2025 (pakkauksia)]],Lääkkeet[[#This Row],[Alin saldo 
1.1.-30.6.2025 (pakkauksia)]])*Lääkkeet[[#This Row],[Kirjanpitoarvo / pakkaus 1.1.2025
(EUR  ALV 0 %)]]</f>
        <v>0</v>
      </c>
      <c r="P1528" s="15"/>
      <c r="Q1528" s="12"/>
      <c r="R1528" s="12"/>
      <c r="S1528" s="12"/>
      <c r="T1528" s="13"/>
      <c r="U1528" s="39">
        <f>MIN(Lääkkeet[[#This Row],[Velvoite 1.7.2025 (pakkauksia)]],Lääkkeet[[#This Row],[Suurimman alitusluvan mukainen velvoite
1.7.-31.12.2025 (pakkauksia)]],Lääkkeet[[#This Row],[Alin saldo 
1.7.-31.12.2025 (pakkauksia)]])*Lääkkeet[[#This Row],[Kirjanpitoarvo / pakkaus 1.7.2025
(EUR  ALV 0 %)]]</f>
        <v>0</v>
      </c>
      <c r="W1528" s="49" t="str" cm="1">
        <f t="array" ref="W1528">IFERROR(_xlfn.IFS(Lääkkeet[[#This Row],[Sitoutunut pääoma 
1.1.-30.6.2025 (EUR)]]&gt;0,"Täytetyt",Lääkkeet[[#This Row],[Sitoutunut pääoma 
1.7.-31.12.2025 (EUR)]]&gt;0,"Täytetyt"),"")</f>
        <v/>
      </c>
      <c r="X1528" s="49"/>
      <c r="Y1528" s="5">
        <f>Hakulomake!$B$29</f>
        <v>0</v>
      </c>
    </row>
    <row r="1529" spans="1:25" x14ac:dyDescent="0.25">
      <c r="A1529" s="6" t="s">
        <v>59</v>
      </c>
      <c r="B1529" s="5">
        <f>Hakulomake!$B$17</f>
        <v>0</v>
      </c>
      <c r="J1529" s="16"/>
      <c r="N1529" s="13"/>
      <c r="O1529" s="39">
        <f>MIN(Lääkkeet[[#This Row],[Velvoite 1.1.2025 (pakkauksia)]],Lääkkeet[[#This Row],[Suurimman alitusluvan mukainen velvoite 
1.1.-30.6.2025 (pakkauksia)]],Lääkkeet[[#This Row],[Alin saldo 
1.1.-30.6.2025 (pakkauksia)]])*Lääkkeet[[#This Row],[Kirjanpitoarvo / pakkaus 1.1.2025
(EUR  ALV 0 %)]]</f>
        <v>0</v>
      </c>
      <c r="P1529" s="15"/>
      <c r="Q1529" s="12"/>
      <c r="R1529" s="12"/>
      <c r="S1529" s="12"/>
      <c r="T1529" s="13"/>
      <c r="U1529" s="39">
        <f>MIN(Lääkkeet[[#This Row],[Velvoite 1.7.2025 (pakkauksia)]],Lääkkeet[[#This Row],[Suurimman alitusluvan mukainen velvoite
1.7.-31.12.2025 (pakkauksia)]],Lääkkeet[[#This Row],[Alin saldo 
1.7.-31.12.2025 (pakkauksia)]])*Lääkkeet[[#This Row],[Kirjanpitoarvo / pakkaus 1.7.2025
(EUR  ALV 0 %)]]</f>
        <v>0</v>
      </c>
      <c r="W1529" s="49" t="str" cm="1">
        <f t="array" ref="W1529">IFERROR(_xlfn.IFS(Lääkkeet[[#This Row],[Sitoutunut pääoma 
1.1.-30.6.2025 (EUR)]]&gt;0,"Täytetyt",Lääkkeet[[#This Row],[Sitoutunut pääoma 
1.7.-31.12.2025 (EUR)]]&gt;0,"Täytetyt"),"")</f>
        <v/>
      </c>
      <c r="X1529" s="49"/>
      <c r="Y1529" s="5">
        <f>Hakulomake!$B$29</f>
        <v>0</v>
      </c>
    </row>
    <row r="1530" spans="1:25" x14ac:dyDescent="0.25">
      <c r="A1530" s="6" t="s">
        <v>59</v>
      </c>
      <c r="B1530" s="5">
        <f>Hakulomake!$B$17</f>
        <v>0</v>
      </c>
      <c r="J1530" s="16"/>
      <c r="N1530" s="13"/>
      <c r="O1530" s="39">
        <f>MIN(Lääkkeet[[#This Row],[Velvoite 1.1.2025 (pakkauksia)]],Lääkkeet[[#This Row],[Suurimman alitusluvan mukainen velvoite 
1.1.-30.6.2025 (pakkauksia)]],Lääkkeet[[#This Row],[Alin saldo 
1.1.-30.6.2025 (pakkauksia)]])*Lääkkeet[[#This Row],[Kirjanpitoarvo / pakkaus 1.1.2025
(EUR  ALV 0 %)]]</f>
        <v>0</v>
      </c>
      <c r="P1530" s="15"/>
      <c r="Q1530" s="12"/>
      <c r="R1530" s="12"/>
      <c r="S1530" s="12"/>
      <c r="T1530" s="13"/>
      <c r="U1530" s="39">
        <f>MIN(Lääkkeet[[#This Row],[Velvoite 1.7.2025 (pakkauksia)]],Lääkkeet[[#This Row],[Suurimman alitusluvan mukainen velvoite
1.7.-31.12.2025 (pakkauksia)]],Lääkkeet[[#This Row],[Alin saldo 
1.7.-31.12.2025 (pakkauksia)]])*Lääkkeet[[#This Row],[Kirjanpitoarvo / pakkaus 1.7.2025
(EUR  ALV 0 %)]]</f>
        <v>0</v>
      </c>
      <c r="W1530" s="49" t="str" cm="1">
        <f t="array" ref="W1530">IFERROR(_xlfn.IFS(Lääkkeet[[#This Row],[Sitoutunut pääoma 
1.1.-30.6.2025 (EUR)]]&gt;0,"Täytetyt",Lääkkeet[[#This Row],[Sitoutunut pääoma 
1.7.-31.12.2025 (EUR)]]&gt;0,"Täytetyt"),"")</f>
        <v/>
      </c>
      <c r="X1530" s="49"/>
      <c r="Y1530" s="5">
        <f>Hakulomake!$B$29</f>
        <v>0</v>
      </c>
    </row>
    <row r="1531" spans="1:25" x14ac:dyDescent="0.25">
      <c r="A1531" s="6" t="s">
        <v>59</v>
      </c>
      <c r="B1531" s="5">
        <f>Hakulomake!$B$17</f>
        <v>0</v>
      </c>
      <c r="J1531" s="16"/>
      <c r="N1531" s="13"/>
      <c r="O1531" s="39">
        <f>MIN(Lääkkeet[[#This Row],[Velvoite 1.1.2025 (pakkauksia)]],Lääkkeet[[#This Row],[Suurimman alitusluvan mukainen velvoite 
1.1.-30.6.2025 (pakkauksia)]],Lääkkeet[[#This Row],[Alin saldo 
1.1.-30.6.2025 (pakkauksia)]])*Lääkkeet[[#This Row],[Kirjanpitoarvo / pakkaus 1.1.2025
(EUR  ALV 0 %)]]</f>
        <v>0</v>
      </c>
      <c r="P1531" s="15"/>
      <c r="Q1531" s="12"/>
      <c r="R1531" s="12"/>
      <c r="S1531" s="12"/>
      <c r="T1531" s="13"/>
      <c r="U1531" s="39">
        <f>MIN(Lääkkeet[[#This Row],[Velvoite 1.7.2025 (pakkauksia)]],Lääkkeet[[#This Row],[Suurimman alitusluvan mukainen velvoite
1.7.-31.12.2025 (pakkauksia)]],Lääkkeet[[#This Row],[Alin saldo 
1.7.-31.12.2025 (pakkauksia)]])*Lääkkeet[[#This Row],[Kirjanpitoarvo / pakkaus 1.7.2025
(EUR  ALV 0 %)]]</f>
        <v>0</v>
      </c>
      <c r="W1531" s="49" t="str" cm="1">
        <f t="array" ref="W1531">IFERROR(_xlfn.IFS(Lääkkeet[[#This Row],[Sitoutunut pääoma 
1.1.-30.6.2025 (EUR)]]&gt;0,"Täytetyt",Lääkkeet[[#This Row],[Sitoutunut pääoma 
1.7.-31.12.2025 (EUR)]]&gt;0,"Täytetyt"),"")</f>
        <v/>
      </c>
      <c r="X1531" s="49"/>
      <c r="Y1531" s="5">
        <f>Hakulomake!$B$29</f>
        <v>0</v>
      </c>
    </row>
    <row r="1532" spans="1:25" x14ac:dyDescent="0.25">
      <c r="A1532" s="6" t="s">
        <v>59</v>
      </c>
      <c r="B1532" s="5">
        <f>Hakulomake!$B$17</f>
        <v>0</v>
      </c>
      <c r="J1532" s="16"/>
      <c r="N1532" s="13"/>
      <c r="O1532" s="39">
        <f>MIN(Lääkkeet[[#This Row],[Velvoite 1.1.2025 (pakkauksia)]],Lääkkeet[[#This Row],[Suurimman alitusluvan mukainen velvoite 
1.1.-30.6.2025 (pakkauksia)]],Lääkkeet[[#This Row],[Alin saldo 
1.1.-30.6.2025 (pakkauksia)]])*Lääkkeet[[#This Row],[Kirjanpitoarvo / pakkaus 1.1.2025
(EUR  ALV 0 %)]]</f>
        <v>0</v>
      </c>
      <c r="P1532" s="15"/>
      <c r="Q1532" s="12"/>
      <c r="R1532" s="12"/>
      <c r="S1532" s="12"/>
      <c r="T1532" s="13"/>
      <c r="U1532" s="39">
        <f>MIN(Lääkkeet[[#This Row],[Velvoite 1.7.2025 (pakkauksia)]],Lääkkeet[[#This Row],[Suurimman alitusluvan mukainen velvoite
1.7.-31.12.2025 (pakkauksia)]],Lääkkeet[[#This Row],[Alin saldo 
1.7.-31.12.2025 (pakkauksia)]])*Lääkkeet[[#This Row],[Kirjanpitoarvo / pakkaus 1.7.2025
(EUR  ALV 0 %)]]</f>
        <v>0</v>
      </c>
      <c r="W1532" s="49" t="str" cm="1">
        <f t="array" ref="W1532">IFERROR(_xlfn.IFS(Lääkkeet[[#This Row],[Sitoutunut pääoma 
1.1.-30.6.2025 (EUR)]]&gt;0,"Täytetyt",Lääkkeet[[#This Row],[Sitoutunut pääoma 
1.7.-31.12.2025 (EUR)]]&gt;0,"Täytetyt"),"")</f>
        <v/>
      </c>
      <c r="X1532" s="49"/>
      <c r="Y1532" s="5">
        <f>Hakulomake!$B$29</f>
        <v>0</v>
      </c>
    </row>
    <row r="1533" spans="1:25" x14ac:dyDescent="0.25">
      <c r="A1533" s="6" t="s">
        <v>59</v>
      </c>
      <c r="B1533" s="5">
        <f>Hakulomake!$B$17</f>
        <v>0</v>
      </c>
      <c r="J1533" s="16"/>
      <c r="N1533" s="13"/>
      <c r="O1533" s="39">
        <f>MIN(Lääkkeet[[#This Row],[Velvoite 1.1.2025 (pakkauksia)]],Lääkkeet[[#This Row],[Suurimman alitusluvan mukainen velvoite 
1.1.-30.6.2025 (pakkauksia)]],Lääkkeet[[#This Row],[Alin saldo 
1.1.-30.6.2025 (pakkauksia)]])*Lääkkeet[[#This Row],[Kirjanpitoarvo / pakkaus 1.1.2025
(EUR  ALV 0 %)]]</f>
        <v>0</v>
      </c>
      <c r="P1533" s="15"/>
      <c r="Q1533" s="12"/>
      <c r="R1533" s="12"/>
      <c r="S1533" s="12"/>
      <c r="T1533" s="13"/>
      <c r="U1533" s="39">
        <f>MIN(Lääkkeet[[#This Row],[Velvoite 1.7.2025 (pakkauksia)]],Lääkkeet[[#This Row],[Suurimman alitusluvan mukainen velvoite
1.7.-31.12.2025 (pakkauksia)]],Lääkkeet[[#This Row],[Alin saldo 
1.7.-31.12.2025 (pakkauksia)]])*Lääkkeet[[#This Row],[Kirjanpitoarvo / pakkaus 1.7.2025
(EUR  ALV 0 %)]]</f>
        <v>0</v>
      </c>
      <c r="W1533" s="49" t="str" cm="1">
        <f t="array" ref="W1533">IFERROR(_xlfn.IFS(Lääkkeet[[#This Row],[Sitoutunut pääoma 
1.1.-30.6.2025 (EUR)]]&gt;0,"Täytetyt",Lääkkeet[[#This Row],[Sitoutunut pääoma 
1.7.-31.12.2025 (EUR)]]&gt;0,"Täytetyt"),"")</f>
        <v/>
      </c>
      <c r="X1533" s="49"/>
      <c r="Y1533" s="5">
        <f>Hakulomake!$B$29</f>
        <v>0</v>
      </c>
    </row>
    <row r="1534" spans="1:25" x14ac:dyDescent="0.25">
      <c r="A1534" s="6" t="s">
        <v>59</v>
      </c>
      <c r="B1534" s="5">
        <f>Hakulomake!$B$17</f>
        <v>0</v>
      </c>
      <c r="J1534" s="16"/>
      <c r="N1534" s="13"/>
      <c r="O1534" s="39">
        <f>MIN(Lääkkeet[[#This Row],[Velvoite 1.1.2025 (pakkauksia)]],Lääkkeet[[#This Row],[Suurimman alitusluvan mukainen velvoite 
1.1.-30.6.2025 (pakkauksia)]],Lääkkeet[[#This Row],[Alin saldo 
1.1.-30.6.2025 (pakkauksia)]])*Lääkkeet[[#This Row],[Kirjanpitoarvo / pakkaus 1.1.2025
(EUR  ALV 0 %)]]</f>
        <v>0</v>
      </c>
      <c r="P1534" s="15"/>
      <c r="Q1534" s="12"/>
      <c r="R1534" s="12"/>
      <c r="S1534" s="12"/>
      <c r="T1534" s="13"/>
      <c r="U1534" s="39">
        <f>MIN(Lääkkeet[[#This Row],[Velvoite 1.7.2025 (pakkauksia)]],Lääkkeet[[#This Row],[Suurimman alitusluvan mukainen velvoite
1.7.-31.12.2025 (pakkauksia)]],Lääkkeet[[#This Row],[Alin saldo 
1.7.-31.12.2025 (pakkauksia)]])*Lääkkeet[[#This Row],[Kirjanpitoarvo / pakkaus 1.7.2025
(EUR  ALV 0 %)]]</f>
        <v>0</v>
      </c>
      <c r="W1534" s="49" t="str" cm="1">
        <f t="array" ref="W1534">IFERROR(_xlfn.IFS(Lääkkeet[[#This Row],[Sitoutunut pääoma 
1.1.-30.6.2025 (EUR)]]&gt;0,"Täytetyt",Lääkkeet[[#This Row],[Sitoutunut pääoma 
1.7.-31.12.2025 (EUR)]]&gt;0,"Täytetyt"),"")</f>
        <v/>
      </c>
      <c r="X1534" s="49"/>
      <c r="Y1534" s="5">
        <f>Hakulomake!$B$29</f>
        <v>0</v>
      </c>
    </row>
    <row r="1535" spans="1:25" x14ac:dyDescent="0.25">
      <c r="A1535" s="6" t="s">
        <v>59</v>
      </c>
      <c r="B1535" s="5">
        <f>Hakulomake!$B$17</f>
        <v>0</v>
      </c>
      <c r="J1535" s="16"/>
      <c r="N1535" s="13"/>
      <c r="O1535" s="39">
        <f>MIN(Lääkkeet[[#This Row],[Velvoite 1.1.2025 (pakkauksia)]],Lääkkeet[[#This Row],[Suurimman alitusluvan mukainen velvoite 
1.1.-30.6.2025 (pakkauksia)]],Lääkkeet[[#This Row],[Alin saldo 
1.1.-30.6.2025 (pakkauksia)]])*Lääkkeet[[#This Row],[Kirjanpitoarvo / pakkaus 1.1.2025
(EUR  ALV 0 %)]]</f>
        <v>0</v>
      </c>
      <c r="P1535" s="15"/>
      <c r="Q1535" s="12"/>
      <c r="R1535" s="12"/>
      <c r="S1535" s="12"/>
      <c r="T1535" s="13"/>
      <c r="U1535" s="39">
        <f>MIN(Lääkkeet[[#This Row],[Velvoite 1.7.2025 (pakkauksia)]],Lääkkeet[[#This Row],[Suurimman alitusluvan mukainen velvoite
1.7.-31.12.2025 (pakkauksia)]],Lääkkeet[[#This Row],[Alin saldo 
1.7.-31.12.2025 (pakkauksia)]])*Lääkkeet[[#This Row],[Kirjanpitoarvo / pakkaus 1.7.2025
(EUR  ALV 0 %)]]</f>
        <v>0</v>
      </c>
      <c r="W1535" s="49" t="str" cm="1">
        <f t="array" ref="W1535">IFERROR(_xlfn.IFS(Lääkkeet[[#This Row],[Sitoutunut pääoma 
1.1.-30.6.2025 (EUR)]]&gt;0,"Täytetyt",Lääkkeet[[#This Row],[Sitoutunut pääoma 
1.7.-31.12.2025 (EUR)]]&gt;0,"Täytetyt"),"")</f>
        <v/>
      </c>
      <c r="X1535" s="49"/>
      <c r="Y1535" s="5">
        <f>Hakulomake!$B$29</f>
        <v>0</v>
      </c>
    </row>
    <row r="1536" spans="1:25" x14ac:dyDescent="0.25">
      <c r="A1536" s="6" t="s">
        <v>59</v>
      </c>
      <c r="B1536" s="5">
        <f>Hakulomake!$B$17</f>
        <v>0</v>
      </c>
      <c r="J1536" s="16"/>
      <c r="N1536" s="13"/>
      <c r="O1536" s="39">
        <f>MIN(Lääkkeet[[#This Row],[Velvoite 1.1.2025 (pakkauksia)]],Lääkkeet[[#This Row],[Suurimman alitusluvan mukainen velvoite 
1.1.-30.6.2025 (pakkauksia)]],Lääkkeet[[#This Row],[Alin saldo 
1.1.-30.6.2025 (pakkauksia)]])*Lääkkeet[[#This Row],[Kirjanpitoarvo / pakkaus 1.1.2025
(EUR  ALV 0 %)]]</f>
        <v>0</v>
      </c>
      <c r="P1536" s="15"/>
      <c r="Q1536" s="12"/>
      <c r="R1536" s="12"/>
      <c r="S1536" s="12"/>
      <c r="T1536" s="13"/>
      <c r="U1536" s="39">
        <f>MIN(Lääkkeet[[#This Row],[Velvoite 1.7.2025 (pakkauksia)]],Lääkkeet[[#This Row],[Suurimman alitusluvan mukainen velvoite
1.7.-31.12.2025 (pakkauksia)]],Lääkkeet[[#This Row],[Alin saldo 
1.7.-31.12.2025 (pakkauksia)]])*Lääkkeet[[#This Row],[Kirjanpitoarvo / pakkaus 1.7.2025
(EUR  ALV 0 %)]]</f>
        <v>0</v>
      </c>
      <c r="W1536" s="49" t="str" cm="1">
        <f t="array" ref="W1536">IFERROR(_xlfn.IFS(Lääkkeet[[#This Row],[Sitoutunut pääoma 
1.1.-30.6.2025 (EUR)]]&gt;0,"Täytetyt",Lääkkeet[[#This Row],[Sitoutunut pääoma 
1.7.-31.12.2025 (EUR)]]&gt;0,"Täytetyt"),"")</f>
        <v/>
      </c>
      <c r="X1536" s="49"/>
      <c r="Y1536" s="5">
        <f>Hakulomake!$B$29</f>
        <v>0</v>
      </c>
    </row>
    <row r="1537" spans="1:25" x14ac:dyDescent="0.25">
      <c r="A1537" s="6" t="s">
        <v>59</v>
      </c>
      <c r="B1537" s="5">
        <f>Hakulomake!$B$17</f>
        <v>0</v>
      </c>
      <c r="J1537" s="16"/>
      <c r="N1537" s="13"/>
      <c r="O1537" s="39">
        <f>MIN(Lääkkeet[[#This Row],[Velvoite 1.1.2025 (pakkauksia)]],Lääkkeet[[#This Row],[Suurimman alitusluvan mukainen velvoite 
1.1.-30.6.2025 (pakkauksia)]],Lääkkeet[[#This Row],[Alin saldo 
1.1.-30.6.2025 (pakkauksia)]])*Lääkkeet[[#This Row],[Kirjanpitoarvo / pakkaus 1.1.2025
(EUR  ALV 0 %)]]</f>
        <v>0</v>
      </c>
      <c r="P1537" s="15"/>
      <c r="Q1537" s="12"/>
      <c r="R1537" s="12"/>
      <c r="S1537" s="12"/>
      <c r="T1537" s="13"/>
      <c r="U1537" s="39">
        <f>MIN(Lääkkeet[[#This Row],[Velvoite 1.7.2025 (pakkauksia)]],Lääkkeet[[#This Row],[Suurimman alitusluvan mukainen velvoite
1.7.-31.12.2025 (pakkauksia)]],Lääkkeet[[#This Row],[Alin saldo 
1.7.-31.12.2025 (pakkauksia)]])*Lääkkeet[[#This Row],[Kirjanpitoarvo / pakkaus 1.7.2025
(EUR  ALV 0 %)]]</f>
        <v>0</v>
      </c>
      <c r="W1537" s="49" t="str" cm="1">
        <f t="array" ref="W1537">IFERROR(_xlfn.IFS(Lääkkeet[[#This Row],[Sitoutunut pääoma 
1.1.-30.6.2025 (EUR)]]&gt;0,"Täytetyt",Lääkkeet[[#This Row],[Sitoutunut pääoma 
1.7.-31.12.2025 (EUR)]]&gt;0,"Täytetyt"),"")</f>
        <v/>
      </c>
      <c r="X1537" s="49"/>
      <c r="Y1537" s="5">
        <f>Hakulomake!$B$29</f>
        <v>0</v>
      </c>
    </row>
    <row r="1538" spans="1:25" x14ac:dyDescent="0.25">
      <c r="A1538" s="6" t="s">
        <v>59</v>
      </c>
      <c r="B1538" s="5">
        <f>Hakulomake!$B$17</f>
        <v>0</v>
      </c>
      <c r="J1538" s="16"/>
      <c r="N1538" s="13"/>
      <c r="O1538" s="39">
        <f>MIN(Lääkkeet[[#This Row],[Velvoite 1.1.2025 (pakkauksia)]],Lääkkeet[[#This Row],[Suurimman alitusluvan mukainen velvoite 
1.1.-30.6.2025 (pakkauksia)]],Lääkkeet[[#This Row],[Alin saldo 
1.1.-30.6.2025 (pakkauksia)]])*Lääkkeet[[#This Row],[Kirjanpitoarvo / pakkaus 1.1.2025
(EUR  ALV 0 %)]]</f>
        <v>0</v>
      </c>
      <c r="P1538" s="15"/>
      <c r="Q1538" s="12"/>
      <c r="R1538" s="12"/>
      <c r="S1538" s="12"/>
      <c r="T1538" s="13"/>
      <c r="U1538" s="39">
        <f>MIN(Lääkkeet[[#This Row],[Velvoite 1.7.2025 (pakkauksia)]],Lääkkeet[[#This Row],[Suurimman alitusluvan mukainen velvoite
1.7.-31.12.2025 (pakkauksia)]],Lääkkeet[[#This Row],[Alin saldo 
1.7.-31.12.2025 (pakkauksia)]])*Lääkkeet[[#This Row],[Kirjanpitoarvo / pakkaus 1.7.2025
(EUR  ALV 0 %)]]</f>
        <v>0</v>
      </c>
      <c r="W1538" s="49" t="str" cm="1">
        <f t="array" ref="W1538">IFERROR(_xlfn.IFS(Lääkkeet[[#This Row],[Sitoutunut pääoma 
1.1.-30.6.2025 (EUR)]]&gt;0,"Täytetyt",Lääkkeet[[#This Row],[Sitoutunut pääoma 
1.7.-31.12.2025 (EUR)]]&gt;0,"Täytetyt"),"")</f>
        <v/>
      </c>
      <c r="X1538" s="49"/>
      <c r="Y1538" s="5">
        <f>Hakulomake!$B$29</f>
        <v>0</v>
      </c>
    </row>
    <row r="1539" spans="1:25" x14ac:dyDescent="0.25">
      <c r="A1539" s="6" t="s">
        <v>59</v>
      </c>
      <c r="B1539" s="5">
        <f>Hakulomake!$B$17</f>
        <v>0</v>
      </c>
      <c r="J1539" s="16"/>
      <c r="N1539" s="13"/>
      <c r="O1539" s="39">
        <f>MIN(Lääkkeet[[#This Row],[Velvoite 1.1.2025 (pakkauksia)]],Lääkkeet[[#This Row],[Suurimman alitusluvan mukainen velvoite 
1.1.-30.6.2025 (pakkauksia)]],Lääkkeet[[#This Row],[Alin saldo 
1.1.-30.6.2025 (pakkauksia)]])*Lääkkeet[[#This Row],[Kirjanpitoarvo / pakkaus 1.1.2025
(EUR  ALV 0 %)]]</f>
        <v>0</v>
      </c>
      <c r="P1539" s="15"/>
      <c r="Q1539" s="12"/>
      <c r="R1539" s="12"/>
      <c r="S1539" s="12"/>
      <c r="T1539" s="13"/>
      <c r="U1539" s="39">
        <f>MIN(Lääkkeet[[#This Row],[Velvoite 1.7.2025 (pakkauksia)]],Lääkkeet[[#This Row],[Suurimman alitusluvan mukainen velvoite
1.7.-31.12.2025 (pakkauksia)]],Lääkkeet[[#This Row],[Alin saldo 
1.7.-31.12.2025 (pakkauksia)]])*Lääkkeet[[#This Row],[Kirjanpitoarvo / pakkaus 1.7.2025
(EUR  ALV 0 %)]]</f>
        <v>0</v>
      </c>
      <c r="W1539" s="49" t="str" cm="1">
        <f t="array" ref="W1539">IFERROR(_xlfn.IFS(Lääkkeet[[#This Row],[Sitoutunut pääoma 
1.1.-30.6.2025 (EUR)]]&gt;0,"Täytetyt",Lääkkeet[[#This Row],[Sitoutunut pääoma 
1.7.-31.12.2025 (EUR)]]&gt;0,"Täytetyt"),"")</f>
        <v/>
      </c>
      <c r="X1539" s="49"/>
      <c r="Y1539" s="5">
        <f>Hakulomake!$B$29</f>
        <v>0</v>
      </c>
    </row>
    <row r="1540" spans="1:25" x14ac:dyDescent="0.25">
      <c r="A1540" s="6" t="s">
        <v>59</v>
      </c>
      <c r="B1540" s="5">
        <f>Hakulomake!$B$17</f>
        <v>0</v>
      </c>
      <c r="J1540" s="16"/>
      <c r="N1540" s="13"/>
      <c r="O1540" s="39">
        <f>MIN(Lääkkeet[[#This Row],[Velvoite 1.1.2025 (pakkauksia)]],Lääkkeet[[#This Row],[Suurimman alitusluvan mukainen velvoite 
1.1.-30.6.2025 (pakkauksia)]],Lääkkeet[[#This Row],[Alin saldo 
1.1.-30.6.2025 (pakkauksia)]])*Lääkkeet[[#This Row],[Kirjanpitoarvo / pakkaus 1.1.2025
(EUR  ALV 0 %)]]</f>
        <v>0</v>
      </c>
      <c r="P1540" s="15"/>
      <c r="Q1540" s="12"/>
      <c r="R1540" s="12"/>
      <c r="S1540" s="12"/>
      <c r="T1540" s="13"/>
      <c r="U1540" s="39">
        <f>MIN(Lääkkeet[[#This Row],[Velvoite 1.7.2025 (pakkauksia)]],Lääkkeet[[#This Row],[Suurimman alitusluvan mukainen velvoite
1.7.-31.12.2025 (pakkauksia)]],Lääkkeet[[#This Row],[Alin saldo 
1.7.-31.12.2025 (pakkauksia)]])*Lääkkeet[[#This Row],[Kirjanpitoarvo / pakkaus 1.7.2025
(EUR  ALV 0 %)]]</f>
        <v>0</v>
      </c>
      <c r="W1540" s="49" t="str" cm="1">
        <f t="array" ref="W1540">IFERROR(_xlfn.IFS(Lääkkeet[[#This Row],[Sitoutunut pääoma 
1.1.-30.6.2025 (EUR)]]&gt;0,"Täytetyt",Lääkkeet[[#This Row],[Sitoutunut pääoma 
1.7.-31.12.2025 (EUR)]]&gt;0,"Täytetyt"),"")</f>
        <v/>
      </c>
      <c r="X1540" s="49"/>
      <c r="Y1540" s="5">
        <f>Hakulomake!$B$29</f>
        <v>0</v>
      </c>
    </row>
    <row r="1541" spans="1:25" x14ac:dyDescent="0.25">
      <c r="A1541" s="6" t="s">
        <v>59</v>
      </c>
      <c r="B1541" s="5">
        <f>Hakulomake!$B$17</f>
        <v>0</v>
      </c>
      <c r="J1541" s="16"/>
      <c r="N1541" s="13"/>
      <c r="O1541" s="39">
        <f>MIN(Lääkkeet[[#This Row],[Velvoite 1.1.2025 (pakkauksia)]],Lääkkeet[[#This Row],[Suurimman alitusluvan mukainen velvoite 
1.1.-30.6.2025 (pakkauksia)]],Lääkkeet[[#This Row],[Alin saldo 
1.1.-30.6.2025 (pakkauksia)]])*Lääkkeet[[#This Row],[Kirjanpitoarvo / pakkaus 1.1.2025
(EUR  ALV 0 %)]]</f>
        <v>0</v>
      </c>
      <c r="P1541" s="15"/>
      <c r="Q1541" s="12"/>
      <c r="R1541" s="12"/>
      <c r="S1541" s="12"/>
      <c r="T1541" s="13"/>
      <c r="U1541" s="39">
        <f>MIN(Lääkkeet[[#This Row],[Velvoite 1.7.2025 (pakkauksia)]],Lääkkeet[[#This Row],[Suurimman alitusluvan mukainen velvoite
1.7.-31.12.2025 (pakkauksia)]],Lääkkeet[[#This Row],[Alin saldo 
1.7.-31.12.2025 (pakkauksia)]])*Lääkkeet[[#This Row],[Kirjanpitoarvo / pakkaus 1.7.2025
(EUR  ALV 0 %)]]</f>
        <v>0</v>
      </c>
      <c r="W1541" s="49" t="str" cm="1">
        <f t="array" ref="W1541">IFERROR(_xlfn.IFS(Lääkkeet[[#This Row],[Sitoutunut pääoma 
1.1.-30.6.2025 (EUR)]]&gt;0,"Täytetyt",Lääkkeet[[#This Row],[Sitoutunut pääoma 
1.7.-31.12.2025 (EUR)]]&gt;0,"Täytetyt"),"")</f>
        <v/>
      </c>
      <c r="X1541" s="49"/>
      <c r="Y1541" s="5">
        <f>Hakulomake!$B$29</f>
        <v>0</v>
      </c>
    </row>
    <row r="1542" spans="1:25" x14ac:dyDescent="0.25">
      <c r="A1542" s="6" t="s">
        <v>59</v>
      </c>
      <c r="B1542" s="5">
        <f>Hakulomake!$B$17</f>
        <v>0</v>
      </c>
      <c r="J1542" s="16"/>
      <c r="N1542" s="13"/>
      <c r="O1542" s="39">
        <f>MIN(Lääkkeet[[#This Row],[Velvoite 1.1.2025 (pakkauksia)]],Lääkkeet[[#This Row],[Suurimman alitusluvan mukainen velvoite 
1.1.-30.6.2025 (pakkauksia)]],Lääkkeet[[#This Row],[Alin saldo 
1.1.-30.6.2025 (pakkauksia)]])*Lääkkeet[[#This Row],[Kirjanpitoarvo / pakkaus 1.1.2025
(EUR  ALV 0 %)]]</f>
        <v>0</v>
      </c>
      <c r="P1542" s="15"/>
      <c r="Q1542" s="12"/>
      <c r="R1542" s="12"/>
      <c r="S1542" s="12"/>
      <c r="T1542" s="13"/>
      <c r="U1542" s="39">
        <f>MIN(Lääkkeet[[#This Row],[Velvoite 1.7.2025 (pakkauksia)]],Lääkkeet[[#This Row],[Suurimman alitusluvan mukainen velvoite
1.7.-31.12.2025 (pakkauksia)]],Lääkkeet[[#This Row],[Alin saldo 
1.7.-31.12.2025 (pakkauksia)]])*Lääkkeet[[#This Row],[Kirjanpitoarvo / pakkaus 1.7.2025
(EUR  ALV 0 %)]]</f>
        <v>0</v>
      </c>
      <c r="W1542" s="49" t="str" cm="1">
        <f t="array" ref="W1542">IFERROR(_xlfn.IFS(Lääkkeet[[#This Row],[Sitoutunut pääoma 
1.1.-30.6.2025 (EUR)]]&gt;0,"Täytetyt",Lääkkeet[[#This Row],[Sitoutunut pääoma 
1.7.-31.12.2025 (EUR)]]&gt;0,"Täytetyt"),"")</f>
        <v/>
      </c>
      <c r="X1542" s="49"/>
      <c r="Y1542" s="5">
        <f>Hakulomake!$B$29</f>
        <v>0</v>
      </c>
    </row>
    <row r="1543" spans="1:25" x14ac:dyDescent="0.25">
      <c r="A1543" s="6" t="s">
        <v>59</v>
      </c>
      <c r="B1543" s="5">
        <f>Hakulomake!$B$17</f>
        <v>0</v>
      </c>
      <c r="J1543" s="16"/>
      <c r="N1543" s="13"/>
      <c r="O1543" s="39">
        <f>MIN(Lääkkeet[[#This Row],[Velvoite 1.1.2025 (pakkauksia)]],Lääkkeet[[#This Row],[Suurimman alitusluvan mukainen velvoite 
1.1.-30.6.2025 (pakkauksia)]],Lääkkeet[[#This Row],[Alin saldo 
1.1.-30.6.2025 (pakkauksia)]])*Lääkkeet[[#This Row],[Kirjanpitoarvo / pakkaus 1.1.2025
(EUR  ALV 0 %)]]</f>
        <v>0</v>
      </c>
      <c r="P1543" s="15"/>
      <c r="Q1543" s="12"/>
      <c r="R1543" s="12"/>
      <c r="S1543" s="12"/>
      <c r="T1543" s="13"/>
      <c r="U1543" s="39">
        <f>MIN(Lääkkeet[[#This Row],[Velvoite 1.7.2025 (pakkauksia)]],Lääkkeet[[#This Row],[Suurimman alitusluvan mukainen velvoite
1.7.-31.12.2025 (pakkauksia)]],Lääkkeet[[#This Row],[Alin saldo 
1.7.-31.12.2025 (pakkauksia)]])*Lääkkeet[[#This Row],[Kirjanpitoarvo / pakkaus 1.7.2025
(EUR  ALV 0 %)]]</f>
        <v>0</v>
      </c>
      <c r="W1543" s="49" t="str" cm="1">
        <f t="array" ref="W1543">IFERROR(_xlfn.IFS(Lääkkeet[[#This Row],[Sitoutunut pääoma 
1.1.-30.6.2025 (EUR)]]&gt;0,"Täytetyt",Lääkkeet[[#This Row],[Sitoutunut pääoma 
1.7.-31.12.2025 (EUR)]]&gt;0,"Täytetyt"),"")</f>
        <v/>
      </c>
      <c r="X1543" s="49"/>
      <c r="Y1543" s="5">
        <f>Hakulomake!$B$29</f>
        <v>0</v>
      </c>
    </row>
    <row r="1544" spans="1:25" x14ac:dyDescent="0.25">
      <c r="A1544" s="6" t="s">
        <v>59</v>
      </c>
      <c r="B1544" s="5">
        <f>Hakulomake!$B$17</f>
        <v>0</v>
      </c>
      <c r="J1544" s="16"/>
      <c r="N1544" s="13"/>
      <c r="O1544" s="39">
        <f>MIN(Lääkkeet[[#This Row],[Velvoite 1.1.2025 (pakkauksia)]],Lääkkeet[[#This Row],[Suurimman alitusluvan mukainen velvoite 
1.1.-30.6.2025 (pakkauksia)]],Lääkkeet[[#This Row],[Alin saldo 
1.1.-30.6.2025 (pakkauksia)]])*Lääkkeet[[#This Row],[Kirjanpitoarvo / pakkaus 1.1.2025
(EUR  ALV 0 %)]]</f>
        <v>0</v>
      </c>
      <c r="P1544" s="15"/>
      <c r="Q1544" s="12"/>
      <c r="R1544" s="12"/>
      <c r="S1544" s="12"/>
      <c r="T1544" s="13"/>
      <c r="U1544" s="39">
        <f>MIN(Lääkkeet[[#This Row],[Velvoite 1.7.2025 (pakkauksia)]],Lääkkeet[[#This Row],[Suurimman alitusluvan mukainen velvoite
1.7.-31.12.2025 (pakkauksia)]],Lääkkeet[[#This Row],[Alin saldo 
1.7.-31.12.2025 (pakkauksia)]])*Lääkkeet[[#This Row],[Kirjanpitoarvo / pakkaus 1.7.2025
(EUR  ALV 0 %)]]</f>
        <v>0</v>
      </c>
      <c r="W1544" s="49" t="str" cm="1">
        <f t="array" ref="W1544">IFERROR(_xlfn.IFS(Lääkkeet[[#This Row],[Sitoutunut pääoma 
1.1.-30.6.2025 (EUR)]]&gt;0,"Täytetyt",Lääkkeet[[#This Row],[Sitoutunut pääoma 
1.7.-31.12.2025 (EUR)]]&gt;0,"Täytetyt"),"")</f>
        <v/>
      </c>
      <c r="X1544" s="49"/>
      <c r="Y1544" s="5">
        <f>Hakulomake!$B$29</f>
        <v>0</v>
      </c>
    </row>
    <row r="1545" spans="1:25" x14ac:dyDescent="0.25">
      <c r="A1545" s="6" t="s">
        <v>59</v>
      </c>
      <c r="B1545" s="5">
        <f>Hakulomake!$B$17</f>
        <v>0</v>
      </c>
      <c r="J1545" s="16"/>
      <c r="N1545" s="13"/>
      <c r="O1545" s="39">
        <f>MIN(Lääkkeet[[#This Row],[Velvoite 1.1.2025 (pakkauksia)]],Lääkkeet[[#This Row],[Suurimman alitusluvan mukainen velvoite 
1.1.-30.6.2025 (pakkauksia)]],Lääkkeet[[#This Row],[Alin saldo 
1.1.-30.6.2025 (pakkauksia)]])*Lääkkeet[[#This Row],[Kirjanpitoarvo / pakkaus 1.1.2025
(EUR  ALV 0 %)]]</f>
        <v>0</v>
      </c>
      <c r="P1545" s="15"/>
      <c r="Q1545" s="12"/>
      <c r="R1545" s="12"/>
      <c r="S1545" s="12"/>
      <c r="T1545" s="13"/>
      <c r="U1545" s="39">
        <f>MIN(Lääkkeet[[#This Row],[Velvoite 1.7.2025 (pakkauksia)]],Lääkkeet[[#This Row],[Suurimman alitusluvan mukainen velvoite
1.7.-31.12.2025 (pakkauksia)]],Lääkkeet[[#This Row],[Alin saldo 
1.7.-31.12.2025 (pakkauksia)]])*Lääkkeet[[#This Row],[Kirjanpitoarvo / pakkaus 1.7.2025
(EUR  ALV 0 %)]]</f>
        <v>0</v>
      </c>
      <c r="W1545" s="49" t="str" cm="1">
        <f t="array" ref="W1545">IFERROR(_xlfn.IFS(Lääkkeet[[#This Row],[Sitoutunut pääoma 
1.1.-30.6.2025 (EUR)]]&gt;0,"Täytetyt",Lääkkeet[[#This Row],[Sitoutunut pääoma 
1.7.-31.12.2025 (EUR)]]&gt;0,"Täytetyt"),"")</f>
        <v/>
      </c>
      <c r="X1545" s="49"/>
      <c r="Y1545" s="5">
        <f>Hakulomake!$B$29</f>
        <v>0</v>
      </c>
    </row>
    <row r="1546" spans="1:25" x14ac:dyDescent="0.25">
      <c r="A1546" s="6" t="s">
        <v>59</v>
      </c>
      <c r="B1546" s="5">
        <f>Hakulomake!$B$17</f>
        <v>0</v>
      </c>
      <c r="J1546" s="16"/>
      <c r="N1546" s="13"/>
      <c r="O1546" s="39">
        <f>MIN(Lääkkeet[[#This Row],[Velvoite 1.1.2025 (pakkauksia)]],Lääkkeet[[#This Row],[Suurimman alitusluvan mukainen velvoite 
1.1.-30.6.2025 (pakkauksia)]],Lääkkeet[[#This Row],[Alin saldo 
1.1.-30.6.2025 (pakkauksia)]])*Lääkkeet[[#This Row],[Kirjanpitoarvo / pakkaus 1.1.2025
(EUR  ALV 0 %)]]</f>
        <v>0</v>
      </c>
      <c r="P1546" s="15"/>
      <c r="Q1546" s="12"/>
      <c r="R1546" s="12"/>
      <c r="S1546" s="12"/>
      <c r="T1546" s="13"/>
      <c r="U1546" s="39">
        <f>MIN(Lääkkeet[[#This Row],[Velvoite 1.7.2025 (pakkauksia)]],Lääkkeet[[#This Row],[Suurimman alitusluvan mukainen velvoite
1.7.-31.12.2025 (pakkauksia)]],Lääkkeet[[#This Row],[Alin saldo 
1.7.-31.12.2025 (pakkauksia)]])*Lääkkeet[[#This Row],[Kirjanpitoarvo / pakkaus 1.7.2025
(EUR  ALV 0 %)]]</f>
        <v>0</v>
      </c>
      <c r="W1546" s="49" t="str" cm="1">
        <f t="array" ref="W1546">IFERROR(_xlfn.IFS(Lääkkeet[[#This Row],[Sitoutunut pääoma 
1.1.-30.6.2025 (EUR)]]&gt;0,"Täytetyt",Lääkkeet[[#This Row],[Sitoutunut pääoma 
1.7.-31.12.2025 (EUR)]]&gt;0,"Täytetyt"),"")</f>
        <v/>
      </c>
      <c r="X1546" s="49"/>
      <c r="Y1546" s="5">
        <f>Hakulomake!$B$29</f>
        <v>0</v>
      </c>
    </row>
    <row r="1547" spans="1:25" x14ac:dyDescent="0.25">
      <c r="A1547" s="6" t="s">
        <v>59</v>
      </c>
      <c r="B1547" s="5">
        <f>Hakulomake!$B$17</f>
        <v>0</v>
      </c>
      <c r="J1547" s="16"/>
      <c r="N1547" s="13"/>
      <c r="O1547" s="39">
        <f>MIN(Lääkkeet[[#This Row],[Velvoite 1.1.2025 (pakkauksia)]],Lääkkeet[[#This Row],[Suurimman alitusluvan mukainen velvoite 
1.1.-30.6.2025 (pakkauksia)]],Lääkkeet[[#This Row],[Alin saldo 
1.1.-30.6.2025 (pakkauksia)]])*Lääkkeet[[#This Row],[Kirjanpitoarvo / pakkaus 1.1.2025
(EUR  ALV 0 %)]]</f>
        <v>0</v>
      </c>
      <c r="P1547" s="15"/>
      <c r="Q1547" s="12"/>
      <c r="R1547" s="12"/>
      <c r="S1547" s="12"/>
      <c r="T1547" s="13"/>
      <c r="U1547" s="39">
        <f>MIN(Lääkkeet[[#This Row],[Velvoite 1.7.2025 (pakkauksia)]],Lääkkeet[[#This Row],[Suurimman alitusluvan mukainen velvoite
1.7.-31.12.2025 (pakkauksia)]],Lääkkeet[[#This Row],[Alin saldo 
1.7.-31.12.2025 (pakkauksia)]])*Lääkkeet[[#This Row],[Kirjanpitoarvo / pakkaus 1.7.2025
(EUR  ALV 0 %)]]</f>
        <v>0</v>
      </c>
      <c r="W1547" s="49" t="str" cm="1">
        <f t="array" ref="W1547">IFERROR(_xlfn.IFS(Lääkkeet[[#This Row],[Sitoutunut pääoma 
1.1.-30.6.2025 (EUR)]]&gt;0,"Täytetyt",Lääkkeet[[#This Row],[Sitoutunut pääoma 
1.7.-31.12.2025 (EUR)]]&gt;0,"Täytetyt"),"")</f>
        <v/>
      </c>
      <c r="X1547" s="49"/>
      <c r="Y1547" s="5">
        <f>Hakulomake!$B$29</f>
        <v>0</v>
      </c>
    </row>
    <row r="1548" spans="1:25" x14ac:dyDescent="0.25">
      <c r="A1548" s="6" t="s">
        <v>59</v>
      </c>
      <c r="B1548" s="5">
        <f>Hakulomake!$B$17</f>
        <v>0</v>
      </c>
      <c r="J1548" s="16"/>
      <c r="N1548" s="13"/>
      <c r="O1548" s="39">
        <f>MIN(Lääkkeet[[#This Row],[Velvoite 1.1.2025 (pakkauksia)]],Lääkkeet[[#This Row],[Suurimman alitusluvan mukainen velvoite 
1.1.-30.6.2025 (pakkauksia)]],Lääkkeet[[#This Row],[Alin saldo 
1.1.-30.6.2025 (pakkauksia)]])*Lääkkeet[[#This Row],[Kirjanpitoarvo / pakkaus 1.1.2025
(EUR  ALV 0 %)]]</f>
        <v>0</v>
      </c>
      <c r="P1548" s="15"/>
      <c r="Q1548" s="12"/>
      <c r="R1548" s="12"/>
      <c r="S1548" s="12"/>
      <c r="T1548" s="13"/>
      <c r="U1548" s="39">
        <f>MIN(Lääkkeet[[#This Row],[Velvoite 1.7.2025 (pakkauksia)]],Lääkkeet[[#This Row],[Suurimman alitusluvan mukainen velvoite
1.7.-31.12.2025 (pakkauksia)]],Lääkkeet[[#This Row],[Alin saldo 
1.7.-31.12.2025 (pakkauksia)]])*Lääkkeet[[#This Row],[Kirjanpitoarvo / pakkaus 1.7.2025
(EUR  ALV 0 %)]]</f>
        <v>0</v>
      </c>
      <c r="W1548" s="49" t="str" cm="1">
        <f t="array" ref="W1548">IFERROR(_xlfn.IFS(Lääkkeet[[#This Row],[Sitoutunut pääoma 
1.1.-30.6.2025 (EUR)]]&gt;0,"Täytetyt",Lääkkeet[[#This Row],[Sitoutunut pääoma 
1.7.-31.12.2025 (EUR)]]&gt;0,"Täytetyt"),"")</f>
        <v/>
      </c>
      <c r="X1548" s="49"/>
      <c r="Y1548" s="5">
        <f>Hakulomake!$B$29</f>
        <v>0</v>
      </c>
    </row>
    <row r="1549" spans="1:25" x14ac:dyDescent="0.25">
      <c r="A1549" s="6" t="s">
        <v>59</v>
      </c>
      <c r="B1549" s="5">
        <f>Hakulomake!$B$17</f>
        <v>0</v>
      </c>
      <c r="J1549" s="16"/>
      <c r="N1549" s="13"/>
      <c r="O1549" s="39">
        <f>MIN(Lääkkeet[[#This Row],[Velvoite 1.1.2025 (pakkauksia)]],Lääkkeet[[#This Row],[Suurimman alitusluvan mukainen velvoite 
1.1.-30.6.2025 (pakkauksia)]],Lääkkeet[[#This Row],[Alin saldo 
1.1.-30.6.2025 (pakkauksia)]])*Lääkkeet[[#This Row],[Kirjanpitoarvo / pakkaus 1.1.2025
(EUR  ALV 0 %)]]</f>
        <v>0</v>
      </c>
      <c r="P1549" s="15"/>
      <c r="Q1549" s="12"/>
      <c r="R1549" s="12"/>
      <c r="S1549" s="12"/>
      <c r="T1549" s="13"/>
      <c r="U1549" s="39">
        <f>MIN(Lääkkeet[[#This Row],[Velvoite 1.7.2025 (pakkauksia)]],Lääkkeet[[#This Row],[Suurimman alitusluvan mukainen velvoite
1.7.-31.12.2025 (pakkauksia)]],Lääkkeet[[#This Row],[Alin saldo 
1.7.-31.12.2025 (pakkauksia)]])*Lääkkeet[[#This Row],[Kirjanpitoarvo / pakkaus 1.7.2025
(EUR  ALV 0 %)]]</f>
        <v>0</v>
      </c>
      <c r="W1549" s="49" t="str" cm="1">
        <f t="array" ref="W1549">IFERROR(_xlfn.IFS(Lääkkeet[[#This Row],[Sitoutunut pääoma 
1.1.-30.6.2025 (EUR)]]&gt;0,"Täytetyt",Lääkkeet[[#This Row],[Sitoutunut pääoma 
1.7.-31.12.2025 (EUR)]]&gt;0,"Täytetyt"),"")</f>
        <v/>
      </c>
      <c r="X1549" s="49"/>
      <c r="Y1549" s="5">
        <f>Hakulomake!$B$29</f>
        <v>0</v>
      </c>
    </row>
    <row r="1550" spans="1:25" x14ac:dyDescent="0.25">
      <c r="A1550" s="6" t="s">
        <v>59</v>
      </c>
      <c r="B1550" s="5">
        <f>Hakulomake!$B$17</f>
        <v>0</v>
      </c>
      <c r="J1550" s="16"/>
      <c r="N1550" s="13"/>
      <c r="O1550" s="39">
        <f>MIN(Lääkkeet[[#This Row],[Velvoite 1.1.2025 (pakkauksia)]],Lääkkeet[[#This Row],[Suurimman alitusluvan mukainen velvoite 
1.1.-30.6.2025 (pakkauksia)]],Lääkkeet[[#This Row],[Alin saldo 
1.1.-30.6.2025 (pakkauksia)]])*Lääkkeet[[#This Row],[Kirjanpitoarvo / pakkaus 1.1.2025
(EUR  ALV 0 %)]]</f>
        <v>0</v>
      </c>
      <c r="P1550" s="15"/>
      <c r="Q1550" s="12"/>
      <c r="R1550" s="12"/>
      <c r="S1550" s="12"/>
      <c r="T1550" s="13"/>
      <c r="U1550" s="39">
        <f>MIN(Lääkkeet[[#This Row],[Velvoite 1.7.2025 (pakkauksia)]],Lääkkeet[[#This Row],[Suurimman alitusluvan mukainen velvoite
1.7.-31.12.2025 (pakkauksia)]],Lääkkeet[[#This Row],[Alin saldo 
1.7.-31.12.2025 (pakkauksia)]])*Lääkkeet[[#This Row],[Kirjanpitoarvo / pakkaus 1.7.2025
(EUR  ALV 0 %)]]</f>
        <v>0</v>
      </c>
      <c r="W1550" s="49" t="str" cm="1">
        <f t="array" ref="W1550">IFERROR(_xlfn.IFS(Lääkkeet[[#This Row],[Sitoutunut pääoma 
1.1.-30.6.2025 (EUR)]]&gt;0,"Täytetyt",Lääkkeet[[#This Row],[Sitoutunut pääoma 
1.7.-31.12.2025 (EUR)]]&gt;0,"Täytetyt"),"")</f>
        <v/>
      </c>
      <c r="X1550" s="49"/>
      <c r="Y1550" s="5">
        <f>Hakulomake!$B$29</f>
        <v>0</v>
      </c>
    </row>
    <row r="1551" spans="1:25" x14ac:dyDescent="0.25">
      <c r="A1551" s="6" t="s">
        <v>59</v>
      </c>
      <c r="B1551" s="5">
        <f>Hakulomake!$B$17</f>
        <v>0</v>
      </c>
      <c r="J1551" s="16"/>
      <c r="N1551" s="13"/>
      <c r="O1551" s="39">
        <f>MIN(Lääkkeet[[#This Row],[Velvoite 1.1.2025 (pakkauksia)]],Lääkkeet[[#This Row],[Suurimman alitusluvan mukainen velvoite 
1.1.-30.6.2025 (pakkauksia)]],Lääkkeet[[#This Row],[Alin saldo 
1.1.-30.6.2025 (pakkauksia)]])*Lääkkeet[[#This Row],[Kirjanpitoarvo / pakkaus 1.1.2025
(EUR  ALV 0 %)]]</f>
        <v>0</v>
      </c>
      <c r="P1551" s="15"/>
      <c r="Q1551" s="12"/>
      <c r="R1551" s="12"/>
      <c r="S1551" s="12"/>
      <c r="T1551" s="13"/>
      <c r="U1551" s="39">
        <f>MIN(Lääkkeet[[#This Row],[Velvoite 1.7.2025 (pakkauksia)]],Lääkkeet[[#This Row],[Suurimman alitusluvan mukainen velvoite
1.7.-31.12.2025 (pakkauksia)]],Lääkkeet[[#This Row],[Alin saldo 
1.7.-31.12.2025 (pakkauksia)]])*Lääkkeet[[#This Row],[Kirjanpitoarvo / pakkaus 1.7.2025
(EUR  ALV 0 %)]]</f>
        <v>0</v>
      </c>
      <c r="W1551" s="49" t="str" cm="1">
        <f t="array" ref="W1551">IFERROR(_xlfn.IFS(Lääkkeet[[#This Row],[Sitoutunut pääoma 
1.1.-30.6.2025 (EUR)]]&gt;0,"Täytetyt",Lääkkeet[[#This Row],[Sitoutunut pääoma 
1.7.-31.12.2025 (EUR)]]&gt;0,"Täytetyt"),"")</f>
        <v/>
      </c>
      <c r="X1551" s="49"/>
      <c r="Y1551" s="5">
        <f>Hakulomake!$B$29</f>
        <v>0</v>
      </c>
    </row>
    <row r="1552" spans="1:25" x14ac:dyDescent="0.25">
      <c r="A1552" s="6" t="s">
        <v>59</v>
      </c>
      <c r="B1552" s="5">
        <f>Hakulomake!$B$17</f>
        <v>0</v>
      </c>
      <c r="J1552" s="16"/>
      <c r="N1552" s="13"/>
      <c r="O1552" s="39">
        <f>MIN(Lääkkeet[[#This Row],[Velvoite 1.1.2025 (pakkauksia)]],Lääkkeet[[#This Row],[Suurimman alitusluvan mukainen velvoite 
1.1.-30.6.2025 (pakkauksia)]],Lääkkeet[[#This Row],[Alin saldo 
1.1.-30.6.2025 (pakkauksia)]])*Lääkkeet[[#This Row],[Kirjanpitoarvo / pakkaus 1.1.2025
(EUR  ALV 0 %)]]</f>
        <v>0</v>
      </c>
      <c r="P1552" s="15"/>
      <c r="Q1552" s="12"/>
      <c r="R1552" s="12"/>
      <c r="S1552" s="12"/>
      <c r="T1552" s="13"/>
      <c r="U1552" s="39">
        <f>MIN(Lääkkeet[[#This Row],[Velvoite 1.7.2025 (pakkauksia)]],Lääkkeet[[#This Row],[Suurimman alitusluvan mukainen velvoite
1.7.-31.12.2025 (pakkauksia)]],Lääkkeet[[#This Row],[Alin saldo 
1.7.-31.12.2025 (pakkauksia)]])*Lääkkeet[[#This Row],[Kirjanpitoarvo / pakkaus 1.7.2025
(EUR  ALV 0 %)]]</f>
        <v>0</v>
      </c>
      <c r="W1552" s="49" t="str" cm="1">
        <f t="array" ref="W1552">IFERROR(_xlfn.IFS(Lääkkeet[[#This Row],[Sitoutunut pääoma 
1.1.-30.6.2025 (EUR)]]&gt;0,"Täytetyt",Lääkkeet[[#This Row],[Sitoutunut pääoma 
1.7.-31.12.2025 (EUR)]]&gt;0,"Täytetyt"),"")</f>
        <v/>
      </c>
      <c r="X1552" s="49"/>
      <c r="Y1552" s="5">
        <f>Hakulomake!$B$29</f>
        <v>0</v>
      </c>
    </row>
    <row r="1553" spans="1:25" x14ac:dyDescent="0.25">
      <c r="A1553" s="6" t="s">
        <v>59</v>
      </c>
      <c r="B1553" s="5">
        <f>Hakulomake!$B$17</f>
        <v>0</v>
      </c>
      <c r="J1553" s="16"/>
      <c r="N1553" s="13"/>
      <c r="O1553" s="39">
        <f>MIN(Lääkkeet[[#This Row],[Velvoite 1.1.2025 (pakkauksia)]],Lääkkeet[[#This Row],[Suurimman alitusluvan mukainen velvoite 
1.1.-30.6.2025 (pakkauksia)]],Lääkkeet[[#This Row],[Alin saldo 
1.1.-30.6.2025 (pakkauksia)]])*Lääkkeet[[#This Row],[Kirjanpitoarvo / pakkaus 1.1.2025
(EUR  ALV 0 %)]]</f>
        <v>0</v>
      </c>
      <c r="P1553" s="15"/>
      <c r="Q1553" s="12"/>
      <c r="R1553" s="12"/>
      <c r="S1553" s="12"/>
      <c r="T1553" s="13"/>
      <c r="U1553" s="39">
        <f>MIN(Lääkkeet[[#This Row],[Velvoite 1.7.2025 (pakkauksia)]],Lääkkeet[[#This Row],[Suurimman alitusluvan mukainen velvoite
1.7.-31.12.2025 (pakkauksia)]],Lääkkeet[[#This Row],[Alin saldo 
1.7.-31.12.2025 (pakkauksia)]])*Lääkkeet[[#This Row],[Kirjanpitoarvo / pakkaus 1.7.2025
(EUR  ALV 0 %)]]</f>
        <v>0</v>
      </c>
      <c r="W1553" s="49" t="str" cm="1">
        <f t="array" ref="W1553">IFERROR(_xlfn.IFS(Lääkkeet[[#This Row],[Sitoutunut pääoma 
1.1.-30.6.2025 (EUR)]]&gt;0,"Täytetyt",Lääkkeet[[#This Row],[Sitoutunut pääoma 
1.7.-31.12.2025 (EUR)]]&gt;0,"Täytetyt"),"")</f>
        <v/>
      </c>
      <c r="X1553" s="49"/>
      <c r="Y1553" s="5">
        <f>Hakulomake!$B$29</f>
        <v>0</v>
      </c>
    </row>
    <row r="1554" spans="1:25" x14ac:dyDescent="0.25">
      <c r="A1554" s="6" t="s">
        <v>59</v>
      </c>
      <c r="B1554" s="5">
        <f>Hakulomake!$B$17</f>
        <v>0</v>
      </c>
      <c r="J1554" s="16"/>
      <c r="N1554" s="13"/>
      <c r="O1554" s="39">
        <f>MIN(Lääkkeet[[#This Row],[Velvoite 1.1.2025 (pakkauksia)]],Lääkkeet[[#This Row],[Suurimman alitusluvan mukainen velvoite 
1.1.-30.6.2025 (pakkauksia)]],Lääkkeet[[#This Row],[Alin saldo 
1.1.-30.6.2025 (pakkauksia)]])*Lääkkeet[[#This Row],[Kirjanpitoarvo / pakkaus 1.1.2025
(EUR  ALV 0 %)]]</f>
        <v>0</v>
      </c>
      <c r="P1554" s="15"/>
      <c r="Q1554" s="12"/>
      <c r="R1554" s="12"/>
      <c r="S1554" s="12"/>
      <c r="T1554" s="13"/>
      <c r="U1554" s="39">
        <f>MIN(Lääkkeet[[#This Row],[Velvoite 1.7.2025 (pakkauksia)]],Lääkkeet[[#This Row],[Suurimman alitusluvan mukainen velvoite
1.7.-31.12.2025 (pakkauksia)]],Lääkkeet[[#This Row],[Alin saldo 
1.7.-31.12.2025 (pakkauksia)]])*Lääkkeet[[#This Row],[Kirjanpitoarvo / pakkaus 1.7.2025
(EUR  ALV 0 %)]]</f>
        <v>0</v>
      </c>
      <c r="W1554" s="49" t="str" cm="1">
        <f t="array" ref="W1554">IFERROR(_xlfn.IFS(Lääkkeet[[#This Row],[Sitoutunut pääoma 
1.1.-30.6.2025 (EUR)]]&gt;0,"Täytetyt",Lääkkeet[[#This Row],[Sitoutunut pääoma 
1.7.-31.12.2025 (EUR)]]&gt;0,"Täytetyt"),"")</f>
        <v/>
      </c>
      <c r="X1554" s="49"/>
      <c r="Y1554" s="5">
        <f>Hakulomake!$B$29</f>
        <v>0</v>
      </c>
    </row>
    <row r="1555" spans="1:25" x14ac:dyDescent="0.25">
      <c r="A1555" s="6" t="s">
        <v>59</v>
      </c>
      <c r="B1555" s="5">
        <f>Hakulomake!$B$17</f>
        <v>0</v>
      </c>
      <c r="J1555" s="16"/>
      <c r="N1555" s="13"/>
      <c r="O1555" s="39">
        <f>MIN(Lääkkeet[[#This Row],[Velvoite 1.1.2025 (pakkauksia)]],Lääkkeet[[#This Row],[Suurimman alitusluvan mukainen velvoite 
1.1.-30.6.2025 (pakkauksia)]],Lääkkeet[[#This Row],[Alin saldo 
1.1.-30.6.2025 (pakkauksia)]])*Lääkkeet[[#This Row],[Kirjanpitoarvo / pakkaus 1.1.2025
(EUR  ALV 0 %)]]</f>
        <v>0</v>
      </c>
      <c r="P1555" s="15"/>
      <c r="Q1555" s="12"/>
      <c r="R1555" s="12"/>
      <c r="S1555" s="12"/>
      <c r="T1555" s="13"/>
      <c r="U1555" s="39">
        <f>MIN(Lääkkeet[[#This Row],[Velvoite 1.7.2025 (pakkauksia)]],Lääkkeet[[#This Row],[Suurimman alitusluvan mukainen velvoite
1.7.-31.12.2025 (pakkauksia)]],Lääkkeet[[#This Row],[Alin saldo 
1.7.-31.12.2025 (pakkauksia)]])*Lääkkeet[[#This Row],[Kirjanpitoarvo / pakkaus 1.7.2025
(EUR  ALV 0 %)]]</f>
        <v>0</v>
      </c>
      <c r="W1555" s="49" t="str" cm="1">
        <f t="array" ref="W1555">IFERROR(_xlfn.IFS(Lääkkeet[[#This Row],[Sitoutunut pääoma 
1.1.-30.6.2025 (EUR)]]&gt;0,"Täytetyt",Lääkkeet[[#This Row],[Sitoutunut pääoma 
1.7.-31.12.2025 (EUR)]]&gt;0,"Täytetyt"),"")</f>
        <v/>
      </c>
      <c r="X1555" s="49"/>
      <c r="Y1555" s="5">
        <f>Hakulomake!$B$29</f>
        <v>0</v>
      </c>
    </row>
    <row r="1556" spans="1:25" x14ac:dyDescent="0.25">
      <c r="A1556" s="6" t="s">
        <v>59</v>
      </c>
      <c r="B1556" s="5">
        <f>Hakulomake!$B$17</f>
        <v>0</v>
      </c>
      <c r="J1556" s="16"/>
      <c r="N1556" s="13"/>
      <c r="O1556" s="39">
        <f>MIN(Lääkkeet[[#This Row],[Velvoite 1.1.2025 (pakkauksia)]],Lääkkeet[[#This Row],[Suurimman alitusluvan mukainen velvoite 
1.1.-30.6.2025 (pakkauksia)]],Lääkkeet[[#This Row],[Alin saldo 
1.1.-30.6.2025 (pakkauksia)]])*Lääkkeet[[#This Row],[Kirjanpitoarvo / pakkaus 1.1.2025
(EUR  ALV 0 %)]]</f>
        <v>0</v>
      </c>
      <c r="P1556" s="15"/>
      <c r="Q1556" s="12"/>
      <c r="R1556" s="12"/>
      <c r="S1556" s="12"/>
      <c r="T1556" s="13"/>
      <c r="U1556" s="39">
        <f>MIN(Lääkkeet[[#This Row],[Velvoite 1.7.2025 (pakkauksia)]],Lääkkeet[[#This Row],[Suurimman alitusluvan mukainen velvoite
1.7.-31.12.2025 (pakkauksia)]],Lääkkeet[[#This Row],[Alin saldo 
1.7.-31.12.2025 (pakkauksia)]])*Lääkkeet[[#This Row],[Kirjanpitoarvo / pakkaus 1.7.2025
(EUR  ALV 0 %)]]</f>
        <v>0</v>
      </c>
      <c r="W1556" s="49" t="str" cm="1">
        <f t="array" ref="W1556">IFERROR(_xlfn.IFS(Lääkkeet[[#This Row],[Sitoutunut pääoma 
1.1.-30.6.2025 (EUR)]]&gt;0,"Täytetyt",Lääkkeet[[#This Row],[Sitoutunut pääoma 
1.7.-31.12.2025 (EUR)]]&gt;0,"Täytetyt"),"")</f>
        <v/>
      </c>
      <c r="X1556" s="49"/>
      <c r="Y1556" s="5">
        <f>Hakulomake!$B$29</f>
        <v>0</v>
      </c>
    </row>
    <row r="1557" spans="1:25" x14ac:dyDescent="0.25">
      <c r="A1557" s="6" t="s">
        <v>59</v>
      </c>
      <c r="B1557" s="5">
        <f>Hakulomake!$B$17</f>
        <v>0</v>
      </c>
      <c r="J1557" s="16"/>
      <c r="N1557" s="13"/>
      <c r="O1557" s="39">
        <f>MIN(Lääkkeet[[#This Row],[Velvoite 1.1.2025 (pakkauksia)]],Lääkkeet[[#This Row],[Suurimman alitusluvan mukainen velvoite 
1.1.-30.6.2025 (pakkauksia)]],Lääkkeet[[#This Row],[Alin saldo 
1.1.-30.6.2025 (pakkauksia)]])*Lääkkeet[[#This Row],[Kirjanpitoarvo / pakkaus 1.1.2025
(EUR  ALV 0 %)]]</f>
        <v>0</v>
      </c>
      <c r="P1557" s="15"/>
      <c r="Q1557" s="12"/>
      <c r="R1557" s="12"/>
      <c r="S1557" s="12"/>
      <c r="T1557" s="13"/>
      <c r="U1557" s="39">
        <f>MIN(Lääkkeet[[#This Row],[Velvoite 1.7.2025 (pakkauksia)]],Lääkkeet[[#This Row],[Suurimman alitusluvan mukainen velvoite
1.7.-31.12.2025 (pakkauksia)]],Lääkkeet[[#This Row],[Alin saldo 
1.7.-31.12.2025 (pakkauksia)]])*Lääkkeet[[#This Row],[Kirjanpitoarvo / pakkaus 1.7.2025
(EUR  ALV 0 %)]]</f>
        <v>0</v>
      </c>
      <c r="W1557" s="49" t="str" cm="1">
        <f t="array" ref="W1557">IFERROR(_xlfn.IFS(Lääkkeet[[#This Row],[Sitoutunut pääoma 
1.1.-30.6.2025 (EUR)]]&gt;0,"Täytetyt",Lääkkeet[[#This Row],[Sitoutunut pääoma 
1.7.-31.12.2025 (EUR)]]&gt;0,"Täytetyt"),"")</f>
        <v/>
      </c>
      <c r="X1557" s="49"/>
      <c r="Y1557" s="5">
        <f>Hakulomake!$B$29</f>
        <v>0</v>
      </c>
    </row>
    <row r="1558" spans="1:25" x14ac:dyDescent="0.25">
      <c r="A1558" s="6" t="s">
        <v>59</v>
      </c>
      <c r="B1558" s="5">
        <f>Hakulomake!$B$17</f>
        <v>0</v>
      </c>
      <c r="J1558" s="16"/>
      <c r="N1558" s="13"/>
      <c r="O1558" s="39">
        <f>MIN(Lääkkeet[[#This Row],[Velvoite 1.1.2025 (pakkauksia)]],Lääkkeet[[#This Row],[Suurimman alitusluvan mukainen velvoite 
1.1.-30.6.2025 (pakkauksia)]],Lääkkeet[[#This Row],[Alin saldo 
1.1.-30.6.2025 (pakkauksia)]])*Lääkkeet[[#This Row],[Kirjanpitoarvo / pakkaus 1.1.2025
(EUR  ALV 0 %)]]</f>
        <v>0</v>
      </c>
      <c r="P1558" s="15"/>
      <c r="Q1558" s="12"/>
      <c r="R1558" s="12"/>
      <c r="S1558" s="12"/>
      <c r="T1558" s="13"/>
      <c r="U1558" s="39">
        <f>MIN(Lääkkeet[[#This Row],[Velvoite 1.7.2025 (pakkauksia)]],Lääkkeet[[#This Row],[Suurimman alitusluvan mukainen velvoite
1.7.-31.12.2025 (pakkauksia)]],Lääkkeet[[#This Row],[Alin saldo 
1.7.-31.12.2025 (pakkauksia)]])*Lääkkeet[[#This Row],[Kirjanpitoarvo / pakkaus 1.7.2025
(EUR  ALV 0 %)]]</f>
        <v>0</v>
      </c>
      <c r="W1558" s="49" t="str" cm="1">
        <f t="array" ref="W1558">IFERROR(_xlfn.IFS(Lääkkeet[[#This Row],[Sitoutunut pääoma 
1.1.-30.6.2025 (EUR)]]&gt;0,"Täytetyt",Lääkkeet[[#This Row],[Sitoutunut pääoma 
1.7.-31.12.2025 (EUR)]]&gt;0,"Täytetyt"),"")</f>
        <v/>
      </c>
      <c r="X1558" s="49"/>
      <c r="Y1558" s="5">
        <f>Hakulomake!$B$29</f>
        <v>0</v>
      </c>
    </row>
    <row r="1559" spans="1:25" x14ac:dyDescent="0.25">
      <c r="A1559" s="6" t="s">
        <v>59</v>
      </c>
      <c r="B1559" s="5">
        <f>Hakulomake!$B$17</f>
        <v>0</v>
      </c>
      <c r="J1559" s="16"/>
      <c r="N1559" s="13"/>
      <c r="O1559" s="39">
        <f>MIN(Lääkkeet[[#This Row],[Velvoite 1.1.2025 (pakkauksia)]],Lääkkeet[[#This Row],[Suurimman alitusluvan mukainen velvoite 
1.1.-30.6.2025 (pakkauksia)]],Lääkkeet[[#This Row],[Alin saldo 
1.1.-30.6.2025 (pakkauksia)]])*Lääkkeet[[#This Row],[Kirjanpitoarvo / pakkaus 1.1.2025
(EUR  ALV 0 %)]]</f>
        <v>0</v>
      </c>
      <c r="P1559" s="15"/>
      <c r="Q1559" s="12"/>
      <c r="R1559" s="12"/>
      <c r="S1559" s="12"/>
      <c r="T1559" s="13"/>
      <c r="U1559" s="39">
        <f>MIN(Lääkkeet[[#This Row],[Velvoite 1.7.2025 (pakkauksia)]],Lääkkeet[[#This Row],[Suurimman alitusluvan mukainen velvoite
1.7.-31.12.2025 (pakkauksia)]],Lääkkeet[[#This Row],[Alin saldo 
1.7.-31.12.2025 (pakkauksia)]])*Lääkkeet[[#This Row],[Kirjanpitoarvo / pakkaus 1.7.2025
(EUR  ALV 0 %)]]</f>
        <v>0</v>
      </c>
      <c r="W1559" s="49" t="str" cm="1">
        <f t="array" ref="W1559">IFERROR(_xlfn.IFS(Lääkkeet[[#This Row],[Sitoutunut pääoma 
1.1.-30.6.2025 (EUR)]]&gt;0,"Täytetyt",Lääkkeet[[#This Row],[Sitoutunut pääoma 
1.7.-31.12.2025 (EUR)]]&gt;0,"Täytetyt"),"")</f>
        <v/>
      </c>
      <c r="X1559" s="49"/>
      <c r="Y1559" s="5">
        <f>Hakulomake!$B$29</f>
        <v>0</v>
      </c>
    </row>
    <row r="1560" spans="1:25" x14ac:dyDescent="0.25">
      <c r="A1560" s="6" t="s">
        <v>59</v>
      </c>
      <c r="B1560" s="5">
        <f>Hakulomake!$B$17</f>
        <v>0</v>
      </c>
      <c r="J1560" s="16"/>
      <c r="N1560" s="13"/>
      <c r="O1560" s="39">
        <f>MIN(Lääkkeet[[#This Row],[Velvoite 1.1.2025 (pakkauksia)]],Lääkkeet[[#This Row],[Suurimman alitusluvan mukainen velvoite 
1.1.-30.6.2025 (pakkauksia)]],Lääkkeet[[#This Row],[Alin saldo 
1.1.-30.6.2025 (pakkauksia)]])*Lääkkeet[[#This Row],[Kirjanpitoarvo / pakkaus 1.1.2025
(EUR  ALV 0 %)]]</f>
        <v>0</v>
      </c>
      <c r="P1560" s="15"/>
      <c r="Q1560" s="12"/>
      <c r="R1560" s="12"/>
      <c r="S1560" s="12"/>
      <c r="T1560" s="13"/>
      <c r="U1560" s="39">
        <f>MIN(Lääkkeet[[#This Row],[Velvoite 1.7.2025 (pakkauksia)]],Lääkkeet[[#This Row],[Suurimman alitusluvan mukainen velvoite
1.7.-31.12.2025 (pakkauksia)]],Lääkkeet[[#This Row],[Alin saldo 
1.7.-31.12.2025 (pakkauksia)]])*Lääkkeet[[#This Row],[Kirjanpitoarvo / pakkaus 1.7.2025
(EUR  ALV 0 %)]]</f>
        <v>0</v>
      </c>
      <c r="W1560" s="49" t="str" cm="1">
        <f t="array" ref="W1560">IFERROR(_xlfn.IFS(Lääkkeet[[#This Row],[Sitoutunut pääoma 
1.1.-30.6.2025 (EUR)]]&gt;0,"Täytetyt",Lääkkeet[[#This Row],[Sitoutunut pääoma 
1.7.-31.12.2025 (EUR)]]&gt;0,"Täytetyt"),"")</f>
        <v/>
      </c>
      <c r="X1560" s="49"/>
      <c r="Y1560" s="5">
        <f>Hakulomake!$B$29</f>
        <v>0</v>
      </c>
    </row>
    <row r="1561" spans="1:25" x14ac:dyDescent="0.25">
      <c r="A1561" s="6" t="s">
        <v>59</v>
      </c>
      <c r="B1561" s="5">
        <f>Hakulomake!$B$17</f>
        <v>0</v>
      </c>
      <c r="J1561" s="16"/>
      <c r="N1561" s="13"/>
      <c r="O1561" s="39">
        <f>MIN(Lääkkeet[[#This Row],[Velvoite 1.1.2025 (pakkauksia)]],Lääkkeet[[#This Row],[Suurimman alitusluvan mukainen velvoite 
1.1.-30.6.2025 (pakkauksia)]],Lääkkeet[[#This Row],[Alin saldo 
1.1.-30.6.2025 (pakkauksia)]])*Lääkkeet[[#This Row],[Kirjanpitoarvo / pakkaus 1.1.2025
(EUR  ALV 0 %)]]</f>
        <v>0</v>
      </c>
      <c r="P1561" s="15"/>
      <c r="Q1561" s="12"/>
      <c r="R1561" s="12"/>
      <c r="S1561" s="12"/>
      <c r="T1561" s="13"/>
      <c r="U1561" s="39">
        <f>MIN(Lääkkeet[[#This Row],[Velvoite 1.7.2025 (pakkauksia)]],Lääkkeet[[#This Row],[Suurimman alitusluvan mukainen velvoite
1.7.-31.12.2025 (pakkauksia)]],Lääkkeet[[#This Row],[Alin saldo 
1.7.-31.12.2025 (pakkauksia)]])*Lääkkeet[[#This Row],[Kirjanpitoarvo / pakkaus 1.7.2025
(EUR  ALV 0 %)]]</f>
        <v>0</v>
      </c>
      <c r="W1561" s="49" t="str" cm="1">
        <f t="array" ref="W1561">IFERROR(_xlfn.IFS(Lääkkeet[[#This Row],[Sitoutunut pääoma 
1.1.-30.6.2025 (EUR)]]&gt;0,"Täytetyt",Lääkkeet[[#This Row],[Sitoutunut pääoma 
1.7.-31.12.2025 (EUR)]]&gt;0,"Täytetyt"),"")</f>
        <v/>
      </c>
      <c r="X1561" s="49"/>
      <c r="Y1561" s="5">
        <f>Hakulomake!$B$29</f>
        <v>0</v>
      </c>
    </row>
    <row r="1562" spans="1:25" x14ac:dyDescent="0.25">
      <c r="A1562" s="6" t="s">
        <v>59</v>
      </c>
      <c r="B1562" s="5">
        <f>Hakulomake!$B$17</f>
        <v>0</v>
      </c>
      <c r="J1562" s="16"/>
      <c r="N1562" s="13"/>
      <c r="O1562" s="39">
        <f>MIN(Lääkkeet[[#This Row],[Velvoite 1.1.2025 (pakkauksia)]],Lääkkeet[[#This Row],[Suurimman alitusluvan mukainen velvoite 
1.1.-30.6.2025 (pakkauksia)]],Lääkkeet[[#This Row],[Alin saldo 
1.1.-30.6.2025 (pakkauksia)]])*Lääkkeet[[#This Row],[Kirjanpitoarvo / pakkaus 1.1.2025
(EUR  ALV 0 %)]]</f>
        <v>0</v>
      </c>
      <c r="P1562" s="15"/>
      <c r="Q1562" s="12"/>
      <c r="R1562" s="12"/>
      <c r="S1562" s="12"/>
      <c r="T1562" s="13"/>
      <c r="U1562" s="39">
        <f>MIN(Lääkkeet[[#This Row],[Velvoite 1.7.2025 (pakkauksia)]],Lääkkeet[[#This Row],[Suurimman alitusluvan mukainen velvoite
1.7.-31.12.2025 (pakkauksia)]],Lääkkeet[[#This Row],[Alin saldo 
1.7.-31.12.2025 (pakkauksia)]])*Lääkkeet[[#This Row],[Kirjanpitoarvo / pakkaus 1.7.2025
(EUR  ALV 0 %)]]</f>
        <v>0</v>
      </c>
      <c r="W1562" s="49" t="str" cm="1">
        <f t="array" ref="W1562">IFERROR(_xlfn.IFS(Lääkkeet[[#This Row],[Sitoutunut pääoma 
1.1.-30.6.2025 (EUR)]]&gt;0,"Täytetyt",Lääkkeet[[#This Row],[Sitoutunut pääoma 
1.7.-31.12.2025 (EUR)]]&gt;0,"Täytetyt"),"")</f>
        <v/>
      </c>
      <c r="X1562" s="49"/>
      <c r="Y1562" s="5">
        <f>Hakulomake!$B$29</f>
        <v>0</v>
      </c>
    </row>
    <row r="1563" spans="1:25" x14ac:dyDescent="0.25">
      <c r="A1563" s="6" t="s">
        <v>59</v>
      </c>
      <c r="B1563" s="5">
        <f>Hakulomake!$B$17</f>
        <v>0</v>
      </c>
      <c r="J1563" s="16"/>
      <c r="N1563" s="13"/>
      <c r="O1563" s="39">
        <f>MIN(Lääkkeet[[#This Row],[Velvoite 1.1.2025 (pakkauksia)]],Lääkkeet[[#This Row],[Suurimman alitusluvan mukainen velvoite 
1.1.-30.6.2025 (pakkauksia)]],Lääkkeet[[#This Row],[Alin saldo 
1.1.-30.6.2025 (pakkauksia)]])*Lääkkeet[[#This Row],[Kirjanpitoarvo / pakkaus 1.1.2025
(EUR  ALV 0 %)]]</f>
        <v>0</v>
      </c>
      <c r="P1563" s="15"/>
      <c r="Q1563" s="12"/>
      <c r="R1563" s="12"/>
      <c r="S1563" s="12"/>
      <c r="T1563" s="13"/>
      <c r="U1563" s="39">
        <f>MIN(Lääkkeet[[#This Row],[Velvoite 1.7.2025 (pakkauksia)]],Lääkkeet[[#This Row],[Suurimman alitusluvan mukainen velvoite
1.7.-31.12.2025 (pakkauksia)]],Lääkkeet[[#This Row],[Alin saldo 
1.7.-31.12.2025 (pakkauksia)]])*Lääkkeet[[#This Row],[Kirjanpitoarvo / pakkaus 1.7.2025
(EUR  ALV 0 %)]]</f>
        <v>0</v>
      </c>
      <c r="W1563" s="49" t="str" cm="1">
        <f t="array" ref="W1563">IFERROR(_xlfn.IFS(Lääkkeet[[#This Row],[Sitoutunut pääoma 
1.1.-30.6.2025 (EUR)]]&gt;0,"Täytetyt",Lääkkeet[[#This Row],[Sitoutunut pääoma 
1.7.-31.12.2025 (EUR)]]&gt;0,"Täytetyt"),"")</f>
        <v/>
      </c>
      <c r="X1563" s="49"/>
      <c r="Y1563" s="5">
        <f>Hakulomake!$B$29</f>
        <v>0</v>
      </c>
    </row>
    <row r="1564" spans="1:25" x14ac:dyDescent="0.25">
      <c r="A1564" s="6" t="s">
        <v>59</v>
      </c>
      <c r="B1564" s="5">
        <f>Hakulomake!$B$17</f>
        <v>0</v>
      </c>
      <c r="J1564" s="16"/>
      <c r="N1564" s="13"/>
      <c r="O1564" s="39">
        <f>MIN(Lääkkeet[[#This Row],[Velvoite 1.1.2025 (pakkauksia)]],Lääkkeet[[#This Row],[Suurimman alitusluvan mukainen velvoite 
1.1.-30.6.2025 (pakkauksia)]],Lääkkeet[[#This Row],[Alin saldo 
1.1.-30.6.2025 (pakkauksia)]])*Lääkkeet[[#This Row],[Kirjanpitoarvo / pakkaus 1.1.2025
(EUR  ALV 0 %)]]</f>
        <v>0</v>
      </c>
      <c r="P1564" s="15"/>
      <c r="Q1564" s="12"/>
      <c r="R1564" s="12"/>
      <c r="S1564" s="12"/>
      <c r="T1564" s="13"/>
      <c r="U1564" s="39">
        <f>MIN(Lääkkeet[[#This Row],[Velvoite 1.7.2025 (pakkauksia)]],Lääkkeet[[#This Row],[Suurimman alitusluvan mukainen velvoite
1.7.-31.12.2025 (pakkauksia)]],Lääkkeet[[#This Row],[Alin saldo 
1.7.-31.12.2025 (pakkauksia)]])*Lääkkeet[[#This Row],[Kirjanpitoarvo / pakkaus 1.7.2025
(EUR  ALV 0 %)]]</f>
        <v>0</v>
      </c>
      <c r="W1564" s="49" t="str" cm="1">
        <f t="array" ref="W1564">IFERROR(_xlfn.IFS(Lääkkeet[[#This Row],[Sitoutunut pääoma 
1.1.-30.6.2025 (EUR)]]&gt;0,"Täytetyt",Lääkkeet[[#This Row],[Sitoutunut pääoma 
1.7.-31.12.2025 (EUR)]]&gt;0,"Täytetyt"),"")</f>
        <v/>
      </c>
      <c r="X1564" s="49"/>
      <c r="Y1564" s="5">
        <f>Hakulomake!$B$29</f>
        <v>0</v>
      </c>
    </row>
    <row r="1565" spans="1:25" x14ac:dyDescent="0.25">
      <c r="A1565" s="6" t="s">
        <v>59</v>
      </c>
      <c r="B1565" s="5">
        <f>Hakulomake!$B$17</f>
        <v>0</v>
      </c>
      <c r="J1565" s="16"/>
      <c r="N1565" s="13"/>
      <c r="O1565" s="39">
        <f>MIN(Lääkkeet[[#This Row],[Velvoite 1.1.2025 (pakkauksia)]],Lääkkeet[[#This Row],[Suurimman alitusluvan mukainen velvoite 
1.1.-30.6.2025 (pakkauksia)]],Lääkkeet[[#This Row],[Alin saldo 
1.1.-30.6.2025 (pakkauksia)]])*Lääkkeet[[#This Row],[Kirjanpitoarvo / pakkaus 1.1.2025
(EUR  ALV 0 %)]]</f>
        <v>0</v>
      </c>
      <c r="P1565" s="15"/>
      <c r="Q1565" s="12"/>
      <c r="R1565" s="12"/>
      <c r="S1565" s="12"/>
      <c r="T1565" s="13"/>
      <c r="U1565" s="39">
        <f>MIN(Lääkkeet[[#This Row],[Velvoite 1.7.2025 (pakkauksia)]],Lääkkeet[[#This Row],[Suurimman alitusluvan mukainen velvoite
1.7.-31.12.2025 (pakkauksia)]],Lääkkeet[[#This Row],[Alin saldo 
1.7.-31.12.2025 (pakkauksia)]])*Lääkkeet[[#This Row],[Kirjanpitoarvo / pakkaus 1.7.2025
(EUR  ALV 0 %)]]</f>
        <v>0</v>
      </c>
      <c r="W1565" s="49" t="str" cm="1">
        <f t="array" ref="W1565">IFERROR(_xlfn.IFS(Lääkkeet[[#This Row],[Sitoutunut pääoma 
1.1.-30.6.2025 (EUR)]]&gt;0,"Täytetyt",Lääkkeet[[#This Row],[Sitoutunut pääoma 
1.7.-31.12.2025 (EUR)]]&gt;0,"Täytetyt"),"")</f>
        <v/>
      </c>
      <c r="X1565" s="49"/>
      <c r="Y1565" s="5">
        <f>Hakulomake!$B$29</f>
        <v>0</v>
      </c>
    </row>
    <row r="1566" spans="1:25" x14ac:dyDescent="0.25">
      <c r="A1566" s="6" t="s">
        <v>59</v>
      </c>
      <c r="B1566" s="5">
        <f>Hakulomake!$B$17</f>
        <v>0</v>
      </c>
      <c r="J1566" s="16"/>
      <c r="N1566" s="13"/>
      <c r="O1566" s="39">
        <f>MIN(Lääkkeet[[#This Row],[Velvoite 1.1.2025 (pakkauksia)]],Lääkkeet[[#This Row],[Suurimman alitusluvan mukainen velvoite 
1.1.-30.6.2025 (pakkauksia)]],Lääkkeet[[#This Row],[Alin saldo 
1.1.-30.6.2025 (pakkauksia)]])*Lääkkeet[[#This Row],[Kirjanpitoarvo / pakkaus 1.1.2025
(EUR  ALV 0 %)]]</f>
        <v>0</v>
      </c>
      <c r="P1566" s="15"/>
      <c r="Q1566" s="12"/>
      <c r="R1566" s="12"/>
      <c r="S1566" s="12"/>
      <c r="T1566" s="13"/>
      <c r="U1566" s="39">
        <f>MIN(Lääkkeet[[#This Row],[Velvoite 1.7.2025 (pakkauksia)]],Lääkkeet[[#This Row],[Suurimman alitusluvan mukainen velvoite
1.7.-31.12.2025 (pakkauksia)]],Lääkkeet[[#This Row],[Alin saldo 
1.7.-31.12.2025 (pakkauksia)]])*Lääkkeet[[#This Row],[Kirjanpitoarvo / pakkaus 1.7.2025
(EUR  ALV 0 %)]]</f>
        <v>0</v>
      </c>
      <c r="W1566" s="49" t="str" cm="1">
        <f t="array" ref="W1566">IFERROR(_xlfn.IFS(Lääkkeet[[#This Row],[Sitoutunut pääoma 
1.1.-30.6.2025 (EUR)]]&gt;0,"Täytetyt",Lääkkeet[[#This Row],[Sitoutunut pääoma 
1.7.-31.12.2025 (EUR)]]&gt;0,"Täytetyt"),"")</f>
        <v/>
      </c>
      <c r="X1566" s="49"/>
      <c r="Y1566" s="5">
        <f>Hakulomake!$B$29</f>
        <v>0</v>
      </c>
    </row>
    <row r="1567" spans="1:25" x14ac:dyDescent="0.25">
      <c r="A1567" s="6" t="s">
        <v>59</v>
      </c>
      <c r="B1567" s="5">
        <f>Hakulomake!$B$17</f>
        <v>0</v>
      </c>
      <c r="J1567" s="16"/>
      <c r="N1567" s="13"/>
      <c r="O1567" s="39">
        <f>MIN(Lääkkeet[[#This Row],[Velvoite 1.1.2025 (pakkauksia)]],Lääkkeet[[#This Row],[Suurimman alitusluvan mukainen velvoite 
1.1.-30.6.2025 (pakkauksia)]],Lääkkeet[[#This Row],[Alin saldo 
1.1.-30.6.2025 (pakkauksia)]])*Lääkkeet[[#This Row],[Kirjanpitoarvo / pakkaus 1.1.2025
(EUR  ALV 0 %)]]</f>
        <v>0</v>
      </c>
      <c r="P1567" s="15"/>
      <c r="Q1567" s="12"/>
      <c r="R1567" s="12"/>
      <c r="S1567" s="12"/>
      <c r="T1567" s="13"/>
      <c r="U1567" s="39">
        <f>MIN(Lääkkeet[[#This Row],[Velvoite 1.7.2025 (pakkauksia)]],Lääkkeet[[#This Row],[Suurimman alitusluvan mukainen velvoite
1.7.-31.12.2025 (pakkauksia)]],Lääkkeet[[#This Row],[Alin saldo 
1.7.-31.12.2025 (pakkauksia)]])*Lääkkeet[[#This Row],[Kirjanpitoarvo / pakkaus 1.7.2025
(EUR  ALV 0 %)]]</f>
        <v>0</v>
      </c>
      <c r="W1567" s="49" t="str" cm="1">
        <f t="array" ref="W1567">IFERROR(_xlfn.IFS(Lääkkeet[[#This Row],[Sitoutunut pääoma 
1.1.-30.6.2025 (EUR)]]&gt;0,"Täytetyt",Lääkkeet[[#This Row],[Sitoutunut pääoma 
1.7.-31.12.2025 (EUR)]]&gt;0,"Täytetyt"),"")</f>
        <v/>
      </c>
      <c r="X1567" s="49"/>
      <c r="Y1567" s="5">
        <f>Hakulomake!$B$29</f>
        <v>0</v>
      </c>
    </row>
    <row r="1568" spans="1:25" x14ac:dyDescent="0.25">
      <c r="A1568" s="6" t="s">
        <v>59</v>
      </c>
      <c r="B1568" s="5">
        <f>Hakulomake!$B$17</f>
        <v>0</v>
      </c>
      <c r="J1568" s="16"/>
      <c r="N1568" s="13"/>
      <c r="O1568" s="39">
        <f>MIN(Lääkkeet[[#This Row],[Velvoite 1.1.2025 (pakkauksia)]],Lääkkeet[[#This Row],[Suurimman alitusluvan mukainen velvoite 
1.1.-30.6.2025 (pakkauksia)]],Lääkkeet[[#This Row],[Alin saldo 
1.1.-30.6.2025 (pakkauksia)]])*Lääkkeet[[#This Row],[Kirjanpitoarvo / pakkaus 1.1.2025
(EUR  ALV 0 %)]]</f>
        <v>0</v>
      </c>
      <c r="P1568" s="15"/>
      <c r="Q1568" s="12"/>
      <c r="R1568" s="12"/>
      <c r="S1568" s="12"/>
      <c r="T1568" s="13"/>
      <c r="U1568" s="39">
        <f>MIN(Lääkkeet[[#This Row],[Velvoite 1.7.2025 (pakkauksia)]],Lääkkeet[[#This Row],[Suurimman alitusluvan mukainen velvoite
1.7.-31.12.2025 (pakkauksia)]],Lääkkeet[[#This Row],[Alin saldo 
1.7.-31.12.2025 (pakkauksia)]])*Lääkkeet[[#This Row],[Kirjanpitoarvo / pakkaus 1.7.2025
(EUR  ALV 0 %)]]</f>
        <v>0</v>
      </c>
      <c r="W1568" s="49" t="str" cm="1">
        <f t="array" ref="W1568">IFERROR(_xlfn.IFS(Lääkkeet[[#This Row],[Sitoutunut pääoma 
1.1.-30.6.2025 (EUR)]]&gt;0,"Täytetyt",Lääkkeet[[#This Row],[Sitoutunut pääoma 
1.7.-31.12.2025 (EUR)]]&gt;0,"Täytetyt"),"")</f>
        <v/>
      </c>
      <c r="X1568" s="49"/>
      <c r="Y1568" s="5">
        <f>Hakulomake!$B$29</f>
        <v>0</v>
      </c>
    </row>
    <row r="1569" spans="1:25" x14ac:dyDescent="0.25">
      <c r="A1569" s="6" t="s">
        <v>59</v>
      </c>
      <c r="B1569" s="5">
        <f>Hakulomake!$B$17</f>
        <v>0</v>
      </c>
      <c r="J1569" s="16"/>
      <c r="N1569" s="13"/>
      <c r="O1569" s="39">
        <f>MIN(Lääkkeet[[#This Row],[Velvoite 1.1.2025 (pakkauksia)]],Lääkkeet[[#This Row],[Suurimman alitusluvan mukainen velvoite 
1.1.-30.6.2025 (pakkauksia)]],Lääkkeet[[#This Row],[Alin saldo 
1.1.-30.6.2025 (pakkauksia)]])*Lääkkeet[[#This Row],[Kirjanpitoarvo / pakkaus 1.1.2025
(EUR  ALV 0 %)]]</f>
        <v>0</v>
      </c>
      <c r="P1569" s="15"/>
      <c r="Q1569" s="12"/>
      <c r="R1569" s="12"/>
      <c r="S1569" s="12"/>
      <c r="T1569" s="13"/>
      <c r="U1569" s="39">
        <f>MIN(Lääkkeet[[#This Row],[Velvoite 1.7.2025 (pakkauksia)]],Lääkkeet[[#This Row],[Suurimman alitusluvan mukainen velvoite
1.7.-31.12.2025 (pakkauksia)]],Lääkkeet[[#This Row],[Alin saldo 
1.7.-31.12.2025 (pakkauksia)]])*Lääkkeet[[#This Row],[Kirjanpitoarvo / pakkaus 1.7.2025
(EUR  ALV 0 %)]]</f>
        <v>0</v>
      </c>
      <c r="W1569" s="49" t="str" cm="1">
        <f t="array" ref="W1569">IFERROR(_xlfn.IFS(Lääkkeet[[#This Row],[Sitoutunut pääoma 
1.1.-30.6.2025 (EUR)]]&gt;0,"Täytetyt",Lääkkeet[[#This Row],[Sitoutunut pääoma 
1.7.-31.12.2025 (EUR)]]&gt;0,"Täytetyt"),"")</f>
        <v/>
      </c>
      <c r="X1569" s="49"/>
      <c r="Y1569" s="5">
        <f>Hakulomake!$B$29</f>
        <v>0</v>
      </c>
    </row>
    <row r="1570" spans="1:25" x14ac:dyDescent="0.25">
      <c r="A1570" s="6" t="s">
        <v>59</v>
      </c>
      <c r="B1570" s="5">
        <f>Hakulomake!$B$17</f>
        <v>0</v>
      </c>
      <c r="J1570" s="16"/>
      <c r="N1570" s="13"/>
      <c r="O1570" s="39">
        <f>MIN(Lääkkeet[[#This Row],[Velvoite 1.1.2025 (pakkauksia)]],Lääkkeet[[#This Row],[Suurimman alitusluvan mukainen velvoite 
1.1.-30.6.2025 (pakkauksia)]],Lääkkeet[[#This Row],[Alin saldo 
1.1.-30.6.2025 (pakkauksia)]])*Lääkkeet[[#This Row],[Kirjanpitoarvo / pakkaus 1.1.2025
(EUR  ALV 0 %)]]</f>
        <v>0</v>
      </c>
      <c r="P1570" s="15"/>
      <c r="Q1570" s="12"/>
      <c r="R1570" s="12"/>
      <c r="S1570" s="12"/>
      <c r="T1570" s="13"/>
      <c r="U1570" s="39">
        <f>MIN(Lääkkeet[[#This Row],[Velvoite 1.7.2025 (pakkauksia)]],Lääkkeet[[#This Row],[Suurimman alitusluvan mukainen velvoite
1.7.-31.12.2025 (pakkauksia)]],Lääkkeet[[#This Row],[Alin saldo 
1.7.-31.12.2025 (pakkauksia)]])*Lääkkeet[[#This Row],[Kirjanpitoarvo / pakkaus 1.7.2025
(EUR  ALV 0 %)]]</f>
        <v>0</v>
      </c>
      <c r="W1570" s="49" t="str" cm="1">
        <f t="array" ref="W1570">IFERROR(_xlfn.IFS(Lääkkeet[[#This Row],[Sitoutunut pääoma 
1.1.-30.6.2025 (EUR)]]&gt;0,"Täytetyt",Lääkkeet[[#This Row],[Sitoutunut pääoma 
1.7.-31.12.2025 (EUR)]]&gt;0,"Täytetyt"),"")</f>
        <v/>
      </c>
      <c r="X1570" s="49"/>
      <c r="Y1570" s="5">
        <f>Hakulomake!$B$29</f>
        <v>0</v>
      </c>
    </row>
    <row r="1571" spans="1:25" x14ac:dyDescent="0.25">
      <c r="A1571" s="6" t="s">
        <v>59</v>
      </c>
      <c r="B1571" s="5">
        <f>Hakulomake!$B$17</f>
        <v>0</v>
      </c>
      <c r="J1571" s="16"/>
      <c r="N1571" s="13"/>
      <c r="O1571" s="39">
        <f>MIN(Lääkkeet[[#This Row],[Velvoite 1.1.2025 (pakkauksia)]],Lääkkeet[[#This Row],[Suurimman alitusluvan mukainen velvoite 
1.1.-30.6.2025 (pakkauksia)]],Lääkkeet[[#This Row],[Alin saldo 
1.1.-30.6.2025 (pakkauksia)]])*Lääkkeet[[#This Row],[Kirjanpitoarvo / pakkaus 1.1.2025
(EUR  ALV 0 %)]]</f>
        <v>0</v>
      </c>
      <c r="P1571" s="15"/>
      <c r="Q1571" s="12"/>
      <c r="R1571" s="12"/>
      <c r="S1571" s="12"/>
      <c r="T1571" s="13"/>
      <c r="U1571" s="39">
        <f>MIN(Lääkkeet[[#This Row],[Velvoite 1.7.2025 (pakkauksia)]],Lääkkeet[[#This Row],[Suurimman alitusluvan mukainen velvoite
1.7.-31.12.2025 (pakkauksia)]],Lääkkeet[[#This Row],[Alin saldo 
1.7.-31.12.2025 (pakkauksia)]])*Lääkkeet[[#This Row],[Kirjanpitoarvo / pakkaus 1.7.2025
(EUR  ALV 0 %)]]</f>
        <v>0</v>
      </c>
      <c r="W1571" s="49" t="str" cm="1">
        <f t="array" ref="W1571">IFERROR(_xlfn.IFS(Lääkkeet[[#This Row],[Sitoutunut pääoma 
1.1.-30.6.2025 (EUR)]]&gt;0,"Täytetyt",Lääkkeet[[#This Row],[Sitoutunut pääoma 
1.7.-31.12.2025 (EUR)]]&gt;0,"Täytetyt"),"")</f>
        <v/>
      </c>
      <c r="X1571" s="49"/>
      <c r="Y1571" s="5">
        <f>Hakulomake!$B$29</f>
        <v>0</v>
      </c>
    </row>
    <row r="1572" spans="1:25" x14ac:dyDescent="0.25">
      <c r="A1572" s="6" t="s">
        <v>59</v>
      </c>
      <c r="B1572" s="5">
        <f>Hakulomake!$B$17</f>
        <v>0</v>
      </c>
      <c r="J1572" s="16"/>
      <c r="N1572" s="13"/>
      <c r="O1572" s="39">
        <f>MIN(Lääkkeet[[#This Row],[Velvoite 1.1.2025 (pakkauksia)]],Lääkkeet[[#This Row],[Suurimman alitusluvan mukainen velvoite 
1.1.-30.6.2025 (pakkauksia)]],Lääkkeet[[#This Row],[Alin saldo 
1.1.-30.6.2025 (pakkauksia)]])*Lääkkeet[[#This Row],[Kirjanpitoarvo / pakkaus 1.1.2025
(EUR  ALV 0 %)]]</f>
        <v>0</v>
      </c>
      <c r="P1572" s="15"/>
      <c r="Q1572" s="12"/>
      <c r="R1572" s="12"/>
      <c r="S1572" s="12"/>
      <c r="T1572" s="13"/>
      <c r="U1572" s="39">
        <f>MIN(Lääkkeet[[#This Row],[Velvoite 1.7.2025 (pakkauksia)]],Lääkkeet[[#This Row],[Suurimman alitusluvan mukainen velvoite
1.7.-31.12.2025 (pakkauksia)]],Lääkkeet[[#This Row],[Alin saldo 
1.7.-31.12.2025 (pakkauksia)]])*Lääkkeet[[#This Row],[Kirjanpitoarvo / pakkaus 1.7.2025
(EUR  ALV 0 %)]]</f>
        <v>0</v>
      </c>
      <c r="W1572" s="49" t="str" cm="1">
        <f t="array" ref="W1572">IFERROR(_xlfn.IFS(Lääkkeet[[#This Row],[Sitoutunut pääoma 
1.1.-30.6.2025 (EUR)]]&gt;0,"Täytetyt",Lääkkeet[[#This Row],[Sitoutunut pääoma 
1.7.-31.12.2025 (EUR)]]&gt;0,"Täytetyt"),"")</f>
        <v/>
      </c>
      <c r="X1572" s="49"/>
      <c r="Y1572" s="5">
        <f>Hakulomake!$B$29</f>
        <v>0</v>
      </c>
    </row>
    <row r="1573" spans="1:25" x14ac:dyDescent="0.25">
      <c r="A1573" s="6" t="s">
        <v>59</v>
      </c>
      <c r="B1573" s="5">
        <f>Hakulomake!$B$17</f>
        <v>0</v>
      </c>
      <c r="J1573" s="16"/>
      <c r="N1573" s="13"/>
      <c r="O1573" s="39">
        <f>MIN(Lääkkeet[[#This Row],[Velvoite 1.1.2025 (pakkauksia)]],Lääkkeet[[#This Row],[Suurimman alitusluvan mukainen velvoite 
1.1.-30.6.2025 (pakkauksia)]],Lääkkeet[[#This Row],[Alin saldo 
1.1.-30.6.2025 (pakkauksia)]])*Lääkkeet[[#This Row],[Kirjanpitoarvo / pakkaus 1.1.2025
(EUR  ALV 0 %)]]</f>
        <v>0</v>
      </c>
      <c r="P1573" s="15"/>
      <c r="Q1573" s="12"/>
      <c r="R1573" s="12"/>
      <c r="S1573" s="12"/>
      <c r="T1573" s="13"/>
      <c r="U1573" s="39">
        <f>MIN(Lääkkeet[[#This Row],[Velvoite 1.7.2025 (pakkauksia)]],Lääkkeet[[#This Row],[Suurimman alitusluvan mukainen velvoite
1.7.-31.12.2025 (pakkauksia)]],Lääkkeet[[#This Row],[Alin saldo 
1.7.-31.12.2025 (pakkauksia)]])*Lääkkeet[[#This Row],[Kirjanpitoarvo / pakkaus 1.7.2025
(EUR  ALV 0 %)]]</f>
        <v>0</v>
      </c>
      <c r="W1573" s="49" t="str" cm="1">
        <f t="array" ref="W1573">IFERROR(_xlfn.IFS(Lääkkeet[[#This Row],[Sitoutunut pääoma 
1.1.-30.6.2025 (EUR)]]&gt;0,"Täytetyt",Lääkkeet[[#This Row],[Sitoutunut pääoma 
1.7.-31.12.2025 (EUR)]]&gt;0,"Täytetyt"),"")</f>
        <v/>
      </c>
      <c r="X1573" s="49"/>
      <c r="Y1573" s="5">
        <f>Hakulomake!$B$29</f>
        <v>0</v>
      </c>
    </row>
    <row r="1574" spans="1:25" x14ac:dyDescent="0.25">
      <c r="A1574" s="6" t="s">
        <v>59</v>
      </c>
      <c r="B1574" s="5">
        <f>Hakulomake!$B$17</f>
        <v>0</v>
      </c>
      <c r="J1574" s="16"/>
      <c r="N1574" s="13"/>
      <c r="O1574" s="39">
        <f>MIN(Lääkkeet[[#This Row],[Velvoite 1.1.2025 (pakkauksia)]],Lääkkeet[[#This Row],[Suurimman alitusluvan mukainen velvoite 
1.1.-30.6.2025 (pakkauksia)]],Lääkkeet[[#This Row],[Alin saldo 
1.1.-30.6.2025 (pakkauksia)]])*Lääkkeet[[#This Row],[Kirjanpitoarvo / pakkaus 1.1.2025
(EUR  ALV 0 %)]]</f>
        <v>0</v>
      </c>
      <c r="P1574" s="15"/>
      <c r="Q1574" s="12"/>
      <c r="R1574" s="12"/>
      <c r="S1574" s="12"/>
      <c r="T1574" s="13"/>
      <c r="U1574" s="39">
        <f>MIN(Lääkkeet[[#This Row],[Velvoite 1.7.2025 (pakkauksia)]],Lääkkeet[[#This Row],[Suurimman alitusluvan mukainen velvoite
1.7.-31.12.2025 (pakkauksia)]],Lääkkeet[[#This Row],[Alin saldo 
1.7.-31.12.2025 (pakkauksia)]])*Lääkkeet[[#This Row],[Kirjanpitoarvo / pakkaus 1.7.2025
(EUR  ALV 0 %)]]</f>
        <v>0</v>
      </c>
      <c r="W1574" s="49" t="str" cm="1">
        <f t="array" ref="W1574">IFERROR(_xlfn.IFS(Lääkkeet[[#This Row],[Sitoutunut pääoma 
1.1.-30.6.2025 (EUR)]]&gt;0,"Täytetyt",Lääkkeet[[#This Row],[Sitoutunut pääoma 
1.7.-31.12.2025 (EUR)]]&gt;0,"Täytetyt"),"")</f>
        <v/>
      </c>
      <c r="X1574" s="49"/>
      <c r="Y1574" s="5">
        <f>Hakulomake!$B$29</f>
        <v>0</v>
      </c>
    </row>
    <row r="1575" spans="1:25" x14ac:dyDescent="0.25">
      <c r="A1575" s="6" t="s">
        <v>59</v>
      </c>
      <c r="B1575" s="5">
        <f>Hakulomake!$B$17</f>
        <v>0</v>
      </c>
      <c r="J1575" s="16"/>
      <c r="N1575" s="13"/>
      <c r="O1575" s="39">
        <f>MIN(Lääkkeet[[#This Row],[Velvoite 1.1.2025 (pakkauksia)]],Lääkkeet[[#This Row],[Suurimman alitusluvan mukainen velvoite 
1.1.-30.6.2025 (pakkauksia)]],Lääkkeet[[#This Row],[Alin saldo 
1.1.-30.6.2025 (pakkauksia)]])*Lääkkeet[[#This Row],[Kirjanpitoarvo / pakkaus 1.1.2025
(EUR  ALV 0 %)]]</f>
        <v>0</v>
      </c>
      <c r="P1575" s="15"/>
      <c r="Q1575" s="12"/>
      <c r="R1575" s="12"/>
      <c r="S1575" s="12"/>
      <c r="T1575" s="13"/>
      <c r="U1575" s="39">
        <f>MIN(Lääkkeet[[#This Row],[Velvoite 1.7.2025 (pakkauksia)]],Lääkkeet[[#This Row],[Suurimman alitusluvan mukainen velvoite
1.7.-31.12.2025 (pakkauksia)]],Lääkkeet[[#This Row],[Alin saldo 
1.7.-31.12.2025 (pakkauksia)]])*Lääkkeet[[#This Row],[Kirjanpitoarvo / pakkaus 1.7.2025
(EUR  ALV 0 %)]]</f>
        <v>0</v>
      </c>
      <c r="W1575" s="49" t="str" cm="1">
        <f t="array" ref="W1575">IFERROR(_xlfn.IFS(Lääkkeet[[#This Row],[Sitoutunut pääoma 
1.1.-30.6.2025 (EUR)]]&gt;0,"Täytetyt",Lääkkeet[[#This Row],[Sitoutunut pääoma 
1.7.-31.12.2025 (EUR)]]&gt;0,"Täytetyt"),"")</f>
        <v/>
      </c>
      <c r="X1575" s="49"/>
      <c r="Y1575" s="5">
        <f>Hakulomake!$B$29</f>
        <v>0</v>
      </c>
    </row>
    <row r="1576" spans="1:25" x14ac:dyDescent="0.25">
      <c r="A1576" s="6" t="s">
        <v>59</v>
      </c>
      <c r="B1576" s="5">
        <f>Hakulomake!$B$17</f>
        <v>0</v>
      </c>
      <c r="J1576" s="16"/>
      <c r="N1576" s="13"/>
      <c r="O1576" s="39">
        <f>MIN(Lääkkeet[[#This Row],[Velvoite 1.1.2025 (pakkauksia)]],Lääkkeet[[#This Row],[Suurimman alitusluvan mukainen velvoite 
1.1.-30.6.2025 (pakkauksia)]],Lääkkeet[[#This Row],[Alin saldo 
1.1.-30.6.2025 (pakkauksia)]])*Lääkkeet[[#This Row],[Kirjanpitoarvo / pakkaus 1.1.2025
(EUR  ALV 0 %)]]</f>
        <v>0</v>
      </c>
      <c r="P1576" s="15"/>
      <c r="Q1576" s="12"/>
      <c r="R1576" s="12"/>
      <c r="S1576" s="12"/>
      <c r="T1576" s="13"/>
      <c r="U1576" s="39">
        <f>MIN(Lääkkeet[[#This Row],[Velvoite 1.7.2025 (pakkauksia)]],Lääkkeet[[#This Row],[Suurimman alitusluvan mukainen velvoite
1.7.-31.12.2025 (pakkauksia)]],Lääkkeet[[#This Row],[Alin saldo 
1.7.-31.12.2025 (pakkauksia)]])*Lääkkeet[[#This Row],[Kirjanpitoarvo / pakkaus 1.7.2025
(EUR  ALV 0 %)]]</f>
        <v>0</v>
      </c>
      <c r="W1576" s="49" t="str" cm="1">
        <f t="array" ref="W1576">IFERROR(_xlfn.IFS(Lääkkeet[[#This Row],[Sitoutunut pääoma 
1.1.-30.6.2025 (EUR)]]&gt;0,"Täytetyt",Lääkkeet[[#This Row],[Sitoutunut pääoma 
1.7.-31.12.2025 (EUR)]]&gt;0,"Täytetyt"),"")</f>
        <v/>
      </c>
      <c r="X1576" s="49"/>
      <c r="Y1576" s="5">
        <f>Hakulomake!$B$29</f>
        <v>0</v>
      </c>
    </row>
    <row r="1577" spans="1:25" x14ac:dyDescent="0.25">
      <c r="A1577" s="6" t="s">
        <v>59</v>
      </c>
      <c r="B1577" s="5">
        <f>Hakulomake!$B$17</f>
        <v>0</v>
      </c>
      <c r="J1577" s="16"/>
      <c r="N1577" s="13"/>
      <c r="O1577" s="39">
        <f>MIN(Lääkkeet[[#This Row],[Velvoite 1.1.2025 (pakkauksia)]],Lääkkeet[[#This Row],[Suurimman alitusluvan mukainen velvoite 
1.1.-30.6.2025 (pakkauksia)]],Lääkkeet[[#This Row],[Alin saldo 
1.1.-30.6.2025 (pakkauksia)]])*Lääkkeet[[#This Row],[Kirjanpitoarvo / pakkaus 1.1.2025
(EUR  ALV 0 %)]]</f>
        <v>0</v>
      </c>
      <c r="P1577" s="15"/>
      <c r="Q1577" s="12"/>
      <c r="R1577" s="12"/>
      <c r="S1577" s="12"/>
      <c r="T1577" s="13"/>
      <c r="U1577" s="39">
        <f>MIN(Lääkkeet[[#This Row],[Velvoite 1.7.2025 (pakkauksia)]],Lääkkeet[[#This Row],[Suurimman alitusluvan mukainen velvoite
1.7.-31.12.2025 (pakkauksia)]],Lääkkeet[[#This Row],[Alin saldo 
1.7.-31.12.2025 (pakkauksia)]])*Lääkkeet[[#This Row],[Kirjanpitoarvo / pakkaus 1.7.2025
(EUR  ALV 0 %)]]</f>
        <v>0</v>
      </c>
      <c r="W1577" s="49" t="str" cm="1">
        <f t="array" ref="W1577">IFERROR(_xlfn.IFS(Lääkkeet[[#This Row],[Sitoutunut pääoma 
1.1.-30.6.2025 (EUR)]]&gt;0,"Täytetyt",Lääkkeet[[#This Row],[Sitoutunut pääoma 
1.7.-31.12.2025 (EUR)]]&gt;0,"Täytetyt"),"")</f>
        <v/>
      </c>
      <c r="X1577" s="49"/>
      <c r="Y1577" s="5">
        <f>Hakulomake!$B$29</f>
        <v>0</v>
      </c>
    </row>
    <row r="1578" spans="1:25" x14ac:dyDescent="0.25">
      <c r="A1578" s="6" t="s">
        <v>59</v>
      </c>
      <c r="B1578" s="5">
        <f>Hakulomake!$B$17</f>
        <v>0</v>
      </c>
      <c r="J1578" s="16"/>
      <c r="N1578" s="13"/>
      <c r="O1578" s="39">
        <f>MIN(Lääkkeet[[#This Row],[Velvoite 1.1.2025 (pakkauksia)]],Lääkkeet[[#This Row],[Suurimman alitusluvan mukainen velvoite 
1.1.-30.6.2025 (pakkauksia)]],Lääkkeet[[#This Row],[Alin saldo 
1.1.-30.6.2025 (pakkauksia)]])*Lääkkeet[[#This Row],[Kirjanpitoarvo / pakkaus 1.1.2025
(EUR  ALV 0 %)]]</f>
        <v>0</v>
      </c>
      <c r="P1578" s="15"/>
      <c r="Q1578" s="12"/>
      <c r="R1578" s="12"/>
      <c r="S1578" s="12"/>
      <c r="T1578" s="13"/>
      <c r="U1578" s="39">
        <f>MIN(Lääkkeet[[#This Row],[Velvoite 1.7.2025 (pakkauksia)]],Lääkkeet[[#This Row],[Suurimman alitusluvan mukainen velvoite
1.7.-31.12.2025 (pakkauksia)]],Lääkkeet[[#This Row],[Alin saldo 
1.7.-31.12.2025 (pakkauksia)]])*Lääkkeet[[#This Row],[Kirjanpitoarvo / pakkaus 1.7.2025
(EUR  ALV 0 %)]]</f>
        <v>0</v>
      </c>
      <c r="W1578" s="49" t="str" cm="1">
        <f t="array" ref="W1578">IFERROR(_xlfn.IFS(Lääkkeet[[#This Row],[Sitoutunut pääoma 
1.1.-30.6.2025 (EUR)]]&gt;0,"Täytetyt",Lääkkeet[[#This Row],[Sitoutunut pääoma 
1.7.-31.12.2025 (EUR)]]&gt;0,"Täytetyt"),"")</f>
        <v/>
      </c>
      <c r="X1578" s="49"/>
      <c r="Y1578" s="5">
        <f>Hakulomake!$B$29</f>
        <v>0</v>
      </c>
    </row>
    <row r="1579" spans="1:25" x14ac:dyDescent="0.25">
      <c r="A1579" s="6" t="s">
        <v>59</v>
      </c>
      <c r="B1579" s="5">
        <f>Hakulomake!$B$17</f>
        <v>0</v>
      </c>
      <c r="J1579" s="16"/>
      <c r="N1579" s="13"/>
      <c r="O1579" s="39">
        <f>MIN(Lääkkeet[[#This Row],[Velvoite 1.1.2025 (pakkauksia)]],Lääkkeet[[#This Row],[Suurimman alitusluvan mukainen velvoite 
1.1.-30.6.2025 (pakkauksia)]],Lääkkeet[[#This Row],[Alin saldo 
1.1.-30.6.2025 (pakkauksia)]])*Lääkkeet[[#This Row],[Kirjanpitoarvo / pakkaus 1.1.2025
(EUR  ALV 0 %)]]</f>
        <v>0</v>
      </c>
      <c r="P1579" s="15"/>
      <c r="Q1579" s="12"/>
      <c r="R1579" s="12"/>
      <c r="S1579" s="12"/>
      <c r="T1579" s="13"/>
      <c r="U1579" s="39">
        <f>MIN(Lääkkeet[[#This Row],[Velvoite 1.7.2025 (pakkauksia)]],Lääkkeet[[#This Row],[Suurimman alitusluvan mukainen velvoite
1.7.-31.12.2025 (pakkauksia)]],Lääkkeet[[#This Row],[Alin saldo 
1.7.-31.12.2025 (pakkauksia)]])*Lääkkeet[[#This Row],[Kirjanpitoarvo / pakkaus 1.7.2025
(EUR  ALV 0 %)]]</f>
        <v>0</v>
      </c>
      <c r="W1579" s="49" t="str" cm="1">
        <f t="array" ref="W1579">IFERROR(_xlfn.IFS(Lääkkeet[[#This Row],[Sitoutunut pääoma 
1.1.-30.6.2025 (EUR)]]&gt;0,"Täytetyt",Lääkkeet[[#This Row],[Sitoutunut pääoma 
1.7.-31.12.2025 (EUR)]]&gt;0,"Täytetyt"),"")</f>
        <v/>
      </c>
      <c r="X1579" s="49"/>
      <c r="Y1579" s="5">
        <f>Hakulomake!$B$29</f>
        <v>0</v>
      </c>
    </row>
    <row r="1580" spans="1:25" x14ac:dyDescent="0.25">
      <c r="A1580" s="6" t="s">
        <v>59</v>
      </c>
      <c r="B1580" s="5">
        <f>Hakulomake!$B$17</f>
        <v>0</v>
      </c>
      <c r="J1580" s="16"/>
      <c r="N1580" s="13"/>
      <c r="O1580" s="39">
        <f>MIN(Lääkkeet[[#This Row],[Velvoite 1.1.2025 (pakkauksia)]],Lääkkeet[[#This Row],[Suurimman alitusluvan mukainen velvoite 
1.1.-30.6.2025 (pakkauksia)]],Lääkkeet[[#This Row],[Alin saldo 
1.1.-30.6.2025 (pakkauksia)]])*Lääkkeet[[#This Row],[Kirjanpitoarvo / pakkaus 1.1.2025
(EUR  ALV 0 %)]]</f>
        <v>0</v>
      </c>
      <c r="P1580" s="15"/>
      <c r="Q1580" s="12"/>
      <c r="R1580" s="12"/>
      <c r="S1580" s="12"/>
      <c r="T1580" s="13"/>
      <c r="U1580" s="39">
        <f>MIN(Lääkkeet[[#This Row],[Velvoite 1.7.2025 (pakkauksia)]],Lääkkeet[[#This Row],[Suurimman alitusluvan mukainen velvoite
1.7.-31.12.2025 (pakkauksia)]],Lääkkeet[[#This Row],[Alin saldo 
1.7.-31.12.2025 (pakkauksia)]])*Lääkkeet[[#This Row],[Kirjanpitoarvo / pakkaus 1.7.2025
(EUR  ALV 0 %)]]</f>
        <v>0</v>
      </c>
      <c r="W1580" s="49" t="str" cm="1">
        <f t="array" ref="W1580">IFERROR(_xlfn.IFS(Lääkkeet[[#This Row],[Sitoutunut pääoma 
1.1.-30.6.2025 (EUR)]]&gt;0,"Täytetyt",Lääkkeet[[#This Row],[Sitoutunut pääoma 
1.7.-31.12.2025 (EUR)]]&gt;0,"Täytetyt"),"")</f>
        <v/>
      </c>
      <c r="X1580" s="49"/>
      <c r="Y1580" s="5">
        <f>Hakulomake!$B$29</f>
        <v>0</v>
      </c>
    </row>
    <row r="1581" spans="1:25" x14ac:dyDescent="0.25">
      <c r="A1581" s="6" t="s">
        <v>59</v>
      </c>
      <c r="B1581" s="5">
        <f>Hakulomake!$B$17</f>
        <v>0</v>
      </c>
      <c r="J1581" s="16"/>
      <c r="N1581" s="13"/>
      <c r="O1581" s="39">
        <f>MIN(Lääkkeet[[#This Row],[Velvoite 1.1.2025 (pakkauksia)]],Lääkkeet[[#This Row],[Suurimman alitusluvan mukainen velvoite 
1.1.-30.6.2025 (pakkauksia)]],Lääkkeet[[#This Row],[Alin saldo 
1.1.-30.6.2025 (pakkauksia)]])*Lääkkeet[[#This Row],[Kirjanpitoarvo / pakkaus 1.1.2025
(EUR  ALV 0 %)]]</f>
        <v>0</v>
      </c>
      <c r="P1581" s="15"/>
      <c r="Q1581" s="12"/>
      <c r="R1581" s="12"/>
      <c r="S1581" s="12"/>
      <c r="T1581" s="13"/>
      <c r="U1581" s="39">
        <f>MIN(Lääkkeet[[#This Row],[Velvoite 1.7.2025 (pakkauksia)]],Lääkkeet[[#This Row],[Suurimman alitusluvan mukainen velvoite
1.7.-31.12.2025 (pakkauksia)]],Lääkkeet[[#This Row],[Alin saldo 
1.7.-31.12.2025 (pakkauksia)]])*Lääkkeet[[#This Row],[Kirjanpitoarvo / pakkaus 1.7.2025
(EUR  ALV 0 %)]]</f>
        <v>0</v>
      </c>
      <c r="W1581" s="49" t="str" cm="1">
        <f t="array" ref="W1581">IFERROR(_xlfn.IFS(Lääkkeet[[#This Row],[Sitoutunut pääoma 
1.1.-30.6.2025 (EUR)]]&gt;0,"Täytetyt",Lääkkeet[[#This Row],[Sitoutunut pääoma 
1.7.-31.12.2025 (EUR)]]&gt;0,"Täytetyt"),"")</f>
        <v/>
      </c>
      <c r="X1581" s="49"/>
      <c r="Y1581" s="5">
        <f>Hakulomake!$B$29</f>
        <v>0</v>
      </c>
    </row>
    <row r="1582" spans="1:25" x14ac:dyDescent="0.25">
      <c r="A1582" s="6" t="s">
        <v>59</v>
      </c>
      <c r="B1582" s="5">
        <f>Hakulomake!$B$17</f>
        <v>0</v>
      </c>
      <c r="J1582" s="16"/>
      <c r="N1582" s="13"/>
      <c r="O1582" s="39">
        <f>MIN(Lääkkeet[[#This Row],[Velvoite 1.1.2025 (pakkauksia)]],Lääkkeet[[#This Row],[Suurimman alitusluvan mukainen velvoite 
1.1.-30.6.2025 (pakkauksia)]],Lääkkeet[[#This Row],[Alin saldo 
1.1.-30.6.2025 (pakkauksia)]])*Lääkkeet[[#This Row],[Kirjanpitoarvo / pakkaus 1.1.2025
(EUR  ALV 0 %)]]</f>
        <v>0</v>
      </c>
      <c r="P1582" s="15"/>
      <c r="Q1582" s="12"/>
      <c r="R1582" s="12"/>
      <c r="S1582" s="12"/>
      <c r="T1582" s="13"/>
      <c r="U1582" s="39">
        <f>MIN(Lääkkeet[[#This Row],[Velvoite 1.7.2025 (pakkauksia)]],Lääkkeet[[#This Row],[Suurimman alitusluvan mukainen velvoite
1.7.-31.12.2025 (pakkauksia)]],Lääkkeet[[#This Row],[Alin saldo 
1.7.-31.12.2025 (pakkauksia)]])*Lääkkeet[[#This Row],[Kirjanpitoarvo / pakkaus 1.7.2025
(EUR  ALV 0 %)]]</f>
        <v>0</v>
      </c>
      <c r="W1582" s="49" t="str" cm="1">
        <f t="array" ref="W1582">IFERROR(_xlfn.IFS(Lääkkeet[[#This Row],[Sitoutunut pääoma 
1.1.-30.6.2025 (EUR)]]&gt;0,"Täytetyt",Lääkkeet[[#This Row],[Sitoutunut pääoma 
1.7.-31.12.2025 (EUR)]]&gt;0,"Täytetyt"),"")</f>
        <v/>
      </c>
      <c r="X1582" s="49"/>
      <c r="Y1582" s="5">
        <f>Hakulomake!$B$29</f>
        <v>0</v>
      </c>
    </row>
    <row r="1583" spans="1:25" x14ac:dyDescent="0.25">
      <c r="A1583" s="6" t="s">
        <v>59</v>
      </c>
      <c r="B1583" s="5">
        <f>Hakulomake!$B$17</f>
        <v>0</v>
      </c>
      <c r="J1583" s="16"/>
      <c r="N1583" s="13"/>
      <c r="O1583" s="39">
        <f>MIN(Lääkkeet[[#This Row],[Velvoite 1.1.2025 (pakkauksia)]],Lääkkeet[[#This Row],[Suurimman alitusluvan mukainen velvoite 
1.1.-30.6.2025 (pakkauksia)]],Lääkkeet[[#This Row],[Alin saldo 
1.1.-30.6.2025 (pakkauksia)]])*Lääkkeet[[#This Row],[Kirjanpitoarvo / pakkaus 1.1.2025
(EUR  ALV 0 %)]]</f>
        <v>0</v>
      </c>
      <c r="P1583" s="15"/>
      <c r="Q1583" s="12"/>
      <c r="R1583" s="12"/>
      <c r="S1583" s="12"/>
      <c r="T1583" s="13"/>
      <c r="U1583" s="39">
        <f>MIN(Lääkkeet[[#This Row],[Velvoite 1.7.2025 (pakkauksia)]],Lääkkeet[[#This Row],[Suurimman alitusluvan mukainen velvoite
1.7.-31.12.2025 (pakkauksia)]],Lääkkeet[[#This Row],[Alin saldo 
1.7.-31.12.2025 (pakkauksia)]])*Lääkkeet[[#This Row],[Kirjanpitoarvo / pakkaus 1.7.2025
(EUR  ALV 0 %)]]</f>
        <v>0</v>
      </c>
      <c r="W1583" s="49" t="str" cm="1">
        <f t="array" ref="W1583">IFERROR(_xlfn.IFS(Lääkkeet[[#This Row],[Sitoutunut pääoma 
1.1.-30.6.2025 (EUR)]]&gt;0,"Täytetyt",Lääkkeet[[#This Row],[Sitoutunut pääoma 
1.7.-31.12.2025 (EUR)]]&gt;0,"Täytetyt"),"")</f>
        <v/>
      </c>
      <c r="X1583" s="49"/>
      <c r="Y1583" s="5">
        <f>Hakulomake!$B$29</f>
        <v>0</v>
      </c>
    </row>
    <row r="1584" spans="1:25" x14ac:dyDescent="0.25">
      <c r="A1584" s="6" t="s">
        <v>59</v>
      </c>
      <c r="B1584" s="5">
        <f>Hakulomake!$B$17</f>
        <v>0</v>
      </c>
      <c r="J1584" s="16"/>
      <c r="N1584" s="13"/>
      <c r="O1584" s="39">
        <f>MIN(Lääkkeet[[#This Row],[Velvoite 1.1.2025 (pakkauksia)]],Lääkkeet[[#This Row],[Suurimman alitusluvan mukainen velvoite 
1.1.-30.6.2025 (pakkauksia)]],Lääkkeet[[#This Row],[Alin saldo 
1.1.-30.6.2025 (pakkauksia)]])*Lääkkeet[[#This Row],[Kirjanpitoarvo / pakkaus 1.1.2025
(EUR  ALV 0 %)]]</f>
        <v>0</v>
      </c>
      <c r="P1584" s="15"/>
      <c r="Q1584" s="12"/>
      <c r="R1584" s="12"/>
      <c r="S1584" s="12"/>
      <c r="T1584" s="13"/>
      <c r="U1584" s="39">
        <f>MIN(Lääkkeet[[#This Row],[Velvoite 1.7.2025 (pakkauksia)]],Lääkkeet[[#This Row],[Suurimman alitusluvan mukainen velvoite
1.7.-31.12.2025 (pakkauksia)]],Lääkkeet[[#This Row],[Alin saldo 
1.7.-31.12.2025 (pakkauksia)]])*Lääkkeet[[#This Row],[Kirjanpitoarvo / pakkaus 1.7.2025
(EUR  ALV 0 %)]]</f>
        <v>0</v>
      </c>
      <c r="W1584" s="49" t="str" cm="1">
        <f t="array" ref="W1584">IFERROR(_xlfn.IFS(Lääkkeet[[#This Row],[Sitoutunut pääoma 
1.1.-30.6.2025 (EUR)]]&gt;0,"Täytetyt",Lääkkeet[[#This Row],[Sitoutunut pääoma 
1.7.-31.12.2025 (EUR)]]&gt;0,"Täytetyt"),"")</f>
        <v/>
      </c>
      <c r="X1584" s="49"/>
      <c r="Y1584" s="5">
        <f>Hakulomake!$B$29</f>
        <v>0</v>
      </c>
    </row>
    <row r="1585" spans="1:25" x14ac:dyDescent="0.25">
      <c r="A1585" s="6" t="s">
        <v>59</v>
      </c>
      <c r="B1585" s="5">
        <f>Hakulomake!$B$17</f>
        <v>0</v>
      </c>
      <c r="J1585" s="16"/>
      <c r="N1585" s="13"/>
      <c r="O1585" s="39">
        <f>MIN(Lääkkeet[[#This Row],[Velvoite 1.1.2025 (pakkauksia)]],Lääkkeet[[#This Row],[Suurimman alitusluvan mukainen velvoite 
1.1.-30.6.2025 (pakkauksia)]],Lääkkeet[[#This Row],[Alin saldo 
1.1.-30.6.2025 (pakkauksia)]])*Lääkkeet[[#This Row],[Kirjanpitoarvo / pakkaus 1.1.2025
(EUR  ALV 0 %)]]</f>
        <v>0</v>
      </c>
      <c r="P1585" s="15"/>
      <c r="Q1585" s="12"/>
      <c r="R1585" s="12"/>
      <c r="S1585" s="12"/>
      <c r="T1585" s="13"/>
      <c r="U1585" s="39">
        <f>MIN(Lääkkeet[[#This Row],[Velvoite 1.7.2025 (pakkauksia)]],Lääkkeet[[#This Row],[Suurimman alitusluvan mukainen velvoite
1.7.-31.12.2025 (pakkauksia)]],Lääkkeet[[#This Row],[Alin saldo 
1.7.-31.12.2025 (pakkauksia)]])*Lääkkeet[[#This Row],[Kirjanpitoarvo / pakkaus 1.7.2025
(EUR  ALV 0 %)]]</f>
        <v>0</v>
      </c>
      <c r="W1585" s="49" t="str" cm="1">
        <f t="array" ref="W1585">IFERROR(_xlfn.IFS(Lääkkeet[[#This Row],[Sitoutunut pääoma 
1.1.-30.6.2025 (EUR)]]&gt;0,"Täytetyt",Lääkkeet[[#This Row],[Sitoutunut pääoma 
1.7.-31.12.2025 (EUR)]]&gt;0,"Täytetyt"),"")</f>
        <v/>
      </c>
      <c r="X1585" s="49"/>
      <c r="Y1585" s="5">
        <f>Hakulomake!$B$29</f>
        <v>0</v>
      </c>
    </row>
    <row r="1586" spans="1:25" x14ac:dyDescent="0.25">
      <c r="A1586" s="6" t="s">
        <v>59</v>
      </c>
      <c r="B1586" s="5">
        <f>Hakulomake!$B$17</f>
        <v>0</v>
      </c>
      <c r="J1586" s="16"/>
      <c r="N1586" s="13"/>
      <c r="O1586" s="39">
        <f>MIN(Lääkkeet[[#This Row],[Velvoite 1.1.2025 (pakkauksia)]],Lääkkeet[[#This Row],[Suurimman alitusluvan mukainen velvoite 
1.1.-30.6.2025 (pakkauksia)]],Lääkkeet[[#This Row],[Alin saldo 
1.1.-30.6.2025 (pakkauksia)]])*Lääkkeet[[#This Row],[Kirjanpitoarvo / pakkaus 1.1.2025
(EUR  ALV 0 %)]]</f>
        <v>0</v>
      </c>
      <c r="P1586" s="15"/>
      <c r="Q1586" s="12"/>
      <c r="R1586" s="12"/>
      <c r="S1586" s="12"/>
      <c r="T1586" s="13"/>
      <c r="U1586" s="39">
        <f>MIN(Lääkkeet[[#This Row],[Velvoite 1.7.2025 (pakkauksia)]],Lääkkeet[[#This Row],[Suurimman alitusluvan mukainen velvoite
1.7.-31.12.2025 (pakkauksia)]],Lääkkeet[[#This Row],[Alin saldo 
1.7.-31.12.2025 (pakkauksia)]])*Lääkkeet[[#This Row],[Kirjanpitoarvo / pakkaus 1.7.2025
(EUR  ALV 0 %)]]</f>
        <v>0</v>
      </c>
      <c r="W1586" s="49" t="str" cm="1">
        <f t="array" ref="W1586">IFERROR(_xlfn.IFS(Lääkkeet[[#This Row],[Sitoutunut pääoma 
1.1.-30.6.2025 (EUR)]]&gt;0,"Täytetyt",Lääkkeet[[#This Row],[Sitoutunut pääoma 
1.7.-31.12.2025 (EUR)]]&gt;0,"Täytetyt"),"")</f>
        <v/>
      </c>
      <c r="X1586" s="49"/>
      <c r="Y1586" s="5">
        <f>Hakulomake!$B$29</f>
        <v>0</v>
      </c>
    </row>
    <row r="1587" spans="1:25" x14ac:dyDescent="0.25">
      <c r="A1587" s="6" t="s">
        <v>59</v>
      </c>
      <c r="B1587" s="5">
        <f>Hakulomake!$B$17</f>
        <v>0</v>
      </c>
      <c r="J1587" s="16"/>
      <c r="N1587" s="13"/>
      <c r="O1587" s="39">
        <f>MIN(Lääkkeet[[#This Row],[Velvoite 1.1.2025 (pakkauksia)]],Lääkkeet[[#This Row],[Suurimman alitusluvan mukainen velvoite 
1.1.-30.6.2025 (pakkauksia)]],Lääkkeet[[#This Row],[Alin saldo 
1.1.-30.6.2025 (pakkauksia)]])*Lääkkeet[[#This Row],[Kirjanpitoarvo / pakkaus 1.1.2025
(EUR  ALV 0 %)]]</f>
        <v>0</v>
      </c>
      <c r="P1587" s="15"/>
      <c r="Q1587" s="12"/>
      <c r="R1587" s="12"/>
      <c r="S1587" s="12"/>
      <c r="T1587" s="13"/>
      <c r="U1587" s="39">
        <f>MIN(Lääkkeet[[#This Row],[Velvoite 1.7.2025 (pakkauksia)]],Lääkkeet[[#This Row],[Suurimman alitusluvan mukainen velvoite
1.7.-31.12.2025 (pakkauksia)]],Lääkkeet[[#This Row],[Alin saldo 
1.7.-31.12.2025 (pakkauksia)]])*Lääkkeet[[#This Row],[Kirjanpitoarvo / pakkaus 1.7.2025
(EUR  ALV 0 %)]]</f>
        <v>0</v>
      </c>
      <c r="W1587" s="49" t="str" cm="1">
        <f t="array" ref="W1587">IFERROR(_xlfn.IFS(Lääkkeet[[#This Row],[Sitoutunut pääoma 
1.1.-30.6.2025 (EUR)]]&gt;0,"Täytetyt",Lääkkeet[[#This Row],[Sitoutunut pääoma 
1.7.-31.12.2025 (EUR)]]&gt;0,"Täytetyt"),"")</f>
        <v/>
      </c>
      <c r="X1587" s="49"/>
      <c r="Y1587" s="5">
        <f>Hakulomake!$B$29</f>
        <v>0</v>
      </c>
    </row>
    <row r="1588" spans="1:25" x14ac:dyDescent="0.25">
      <c r="A1588" s="6" t="s">
        <v>59</v>
      </c>
      <c r="B1588" s="5">
        <f>Hakulomake!$B$17</f>
        <v>0</v>
      </c>
      <c r="J1588" s="16"/>
      <c r="N1588" s="13"/>
      <c r="O1588" s="39">
        <f>MIN(Lääkkeet[[#This Row],[Velvoite 1.1.2025 (pakkauksia)]],Lääkkeet[[#This Row],[Suurimman alitusluvan mukainen velvoite 
1.1.-30.6.2025 (pakkauksia)]],Lääkkeet[[#This Row],[Alin saldo 
1.1.-30.6.2025 (pakkauksia)]])*Lääkkeet[[#This Row],[Kirjanpitoarvo / pakkaus 1.1.2025
(EUR  ALV 0 %)]]</f>
        <v>0</v>
      </c>
      <c r="P1588" s="15"/>
      <c r="Q1588" s="12"/>
      <c r="R1588" s="12"/>
      <c r="S1588" s="12"/>
      <c r="T1588" s="13"/>
      <c r="U1588" s="39">
        <f>MIN(Lääkkeet[[#This Row],[Velvoite 1.7.2025 (pakkauksia)]],Lääkkeet[[#This Row],[Suurimman alitusluvan mukainen velvoite
1.7.-31.12.2025 (pakkauksia)]],Lääkkeet[[#This Row],[Alin saldo 
1.7.-31.12.2025 (pakkauksia)]])*Lääkkeet[[#This Row],[Kirjanpitoarvo / pakkaus 1.7.2025
(EUR  ALV 0 %)]]</f>
        <v>0</v>
      </c>
      <c r="W1588" s="49" t="str" cm="1">
        <f t="array" ref="W1588">IFERROR(_xlfn.IFS(Lääkkeet[[#This Row],[Sitoutunut pääoma 
1.1.-30.6.2025 (EUR)]]&gt;0,"Täytetyt",Lääkkeet[[#This Row],[Sitoutunut pääoma 
1.7.-31.12.2025 (EUR)]]&gt;0,"Täytetyt"),"")</f>
        <v/>
      </c>
      <c r="X1588" s="49"/>
      <c r="Y1588" s="5">
        <f>Hakulomake!$B$29</f>
        <v>0</v>
      </c>
    </row>
    <row r="1589" spans="1:25" x14ac:dyDescent="0.25">
      <c r="A1589" s="6" t="s">
        <v>59</v>
      </c>
      <c r="B1589" s="5">
        <f>Hakulomake!$B$17</f>
        <v>0</v>
      </c>
      <c r="J1589" s="16"/>
      <c r="N1589" s="13"/>
      <c r="O1589" s="39">
        <f>MIN(Lääkkeet[[#This Row],[Velvoite 1.1.2025 (pakkauksia)]],Lääkkeet[[#This Row],[Suurimman alitusluvan mukainen velvoite 
1.1.-30.6.2025 (pakkauksia)]],Lääkkeet[[#This Row],[Alin saldo 
1.1.-30.6.2025 (pakkauksia)]])*Lääkkeet[[#This Row],[Kirjanpitoarvo / pakkaus 1.1.2025
(EUR  ALV 0 %)]]</f>
        <v>0</v>
      </c>
      <c r="P1589" s="15"/>
      <c r="Q1589" s="12"/>
      <c r="R1589" s="12"/>
      <c r="S1589" s="12"/>
      <c r="T1589" s="13"/>
      <c r="U1589" s="39">
        <f>MIN(Lääkkeet[[#This Row],[Velvoite 1.7.2025 (pakkauksia)]],Lääkkeet[[#This Row],[Suurimman alitusluvan mukainen velvoite
1.7.-31.12.2025 (pakkauksia)]],Lääkkeet[[#This Row],[Alin saldo 
1.7.-31.12.2025 (pakkauksia)]])*Lääkkeet[[#This Row],[Kirjanpitoarvo / pakkaus 1.7.2025
(EUR  ALV 0 %)]]</f>
        <v>0</v>
      </c>
      <c r="W1589" s="49" t="str" cm="1">
        <f t="array" ref="W1589">IFERROR(_xlfn.IFS(Lääkkeet[[#This Row],[Sitoutunut pääoma 
1.1.-30.6.2025 (EUR)]]&gt;0,"Täytetyt",Lääkkeet[[#This Row],[Sitoutunut pääoma 
1.7.-31.12.2025 (EUR)]]&gt;0,"Täytetyt"),"")</f>
        <v/>
      </c>
      <c r="X1589" s="49"/>
      <c r="Y1589" s="5">
        <f>Hakulomake!$B$29</f>
        <v>0</v>
      </c>
    </row>
    <row r="1590" spans="1:25" x14ac:dyDescent="0.25">
      <c r="A1590" s="6" t="s">
        <v>59</v>
      </c>
      <c r="B1590" s="5">
        <f>Hakulomake!$B$17</f>
        <v>0</v>
      </c>
      <c r="J1590" s="16"/>
      <c r="N1590" s="13"/>
      <c r="O1590" s="39">
        <f>MIN(Lääkkeet[[#This Row],[Velvoite 1.1.2025 (pakkauksia)]],Lääkkeet[[#This Row],[Suurimman alitusluvan mukainen velvoite 
1.1.-30.6.2025 (pakkauksia)]],Lääkkeet[[#This Row],[Alin saldo 
1.1.-30.6.2025 (pakkauksia)]])*Lääkkeet[[#This Row],[Kirjanpitoarvo / pakkaus 1.1.2025
(EUR  ALV 0 %)]]</f>
        <v>0</v>
      </c>
      <c r="P1590" s="15"/>
      <c r="Q1590" s="12"/>
      <c r="R1590" s="12"/>
      <c r="S1590" s="12"/>
      <c r="T1590" s="13"/>
      <c r="U1590" s="39">
        <f>MIN(Lääkkeet[[#This Row],[Velvoite 1.7.2025 (pakkauksia)]],Lääkkeet[[#This Row],[Suurimman alitusluvan mukainen velvoite
1.7.-31.12.2025 (pakkauksia)]],Lääkkeet[[#This Row],[Alin saldo 
1.7.-31.12.2025 (pakkauksia)]])*Lääkkeet[[#This Row],[Kirjanpitoarvo / pakkaus 1.7.2025
(EUR  ALV 0 %)]]</f>
        <v>0</v>
      </c>
      <c r="W1590" s="49" t="str" cm="1">
        <f t="array" ref="W1590">IFERROR(_xlfn.IFS(Lääkkeet[[#This Row],[Sitoutunut pääoma 
1.1.-30.6.2025 (EUR)]]&gt;0,"Täytetyt",Lääkkeet[[#This Row],[Sitoutunut pääoma 
1.7.-31.12.2025 (EUR)]]&gt;0,"Täytetyt"),"")</f>
        <v/>
      </c>
      <c r="X1590" s="49"/>
      <c r="Y1590" s="5">
        <f>Hakulomake!$B$29</f>
        <v>0</v>
      </c>
    </row>
    <row r="1591" spans="1:25" x14ac:dyDescent="0.25">
      <c r="A1591" s="6" t="s">
        <v>59</v>
      </c>
      <c r="B1591" s="5">
        <f>Hakulomake!$B$17</f>
        <v>0</v>
      </c>
      <c r="J1591" s="16"/>
      <c r="N1591" s="13"/>
      <c r="O1591" s="39">
        <f>MIN(Lääkkeet[[#This Row],[Velvoite 1.1.2025 (pakkauksia)]],Lääkkeet[[#This Row],[Suurimman alitusluvan mukainen velvoite 
1.1.-30.6.2025 (pakkauksia)]],Lääkkeet[[#This Row],[Alin saldo 
1.1.-30.6.2025 (pakkauksia)]])*Lääkkeet[[#This Row],[Kirjanpitoarvo / pakkaus 1.1.2025
(EUR  ALV 0 %)]]</f>
        <v>0</v>
      </c>
      <c r="P1591" s="15"/>
      <c r="Q1591" s="12"/>
      <c r="R1591" s="12"/>
      <c r="S1591" s="12"/>
      <c r="T1591" s="13"/>
      <c r="U1591" s="39">
        <f>MIN(Lääkkeet[[#This Row],[Velvoite 1.7.2025 (pakkauksia)]],Lääkkeet[[#This Row],[Suurimman alitusluvan mukainen velvoite
1.7.-31.12.2025 (pakkauksia)]],Lääkkeet[[#This Row],[Alin saldo 
1.7.-31.12.2025 (pakkauksia)]])*Lääkkeet[[#This Row],[Kirjanpitoarvo / pakkaus 1.7.2025
(EUR  ALV 0 %)]]</f>
        <v>0</v>
      </c>
      <c r="W1591" s="49" t="str" cm="1">
        <f t="array" ref="W1591">IFERROR(_xlfn.IFS(Lääkkeet[[#This Row],[Sitoutunut pääoma 
1.1.-30.6.2025 (EUR)]]&gt;0,"Täytetyt",Lääkkeet[[#This Row],[Sitoutunut pääoma 
1.7.-31.12.2025 (EUR)]]&gt;0,"Täytetyt"),"")</f>
        <v/>
      </c>
      <c r="X1591" s="49"/>
      <c r="Y1591" s="5">
        <f>Hakulomake!$B$29</f>
        <v>0</v>
      </c>
    </row>
    <row r="1592" spans="1:25" x14ac:dyDescent="0.25">
      <c r="A1592" s="6" t="s">
        <v>59</v>
      </c>
      <c r="B1592" s="5">
        <f>Hakulomake!$B$17</f>
        <v>0</v>
      </c>
      <c r="J1592" s="16"/>
      <c r="N1592" s="13"/>
      <c r="O1592" s="39">
        <f>MIN(Lääkkeet[[#This Row],[Velvoite 1.1.2025 (pakkauksia)]],Lääkkeet[[#This Row],[Suurimman alitusluvan mukainen velvoite 
1.1.-30.6.2025 (pakkauksia)]],Lääkkeet[[#This Row],[Alin saldo 
1.1.-30.6.2025 (pakkauksia)]])*Lääkkeet[[#This Row],[Kirjanpitoarvo / pakkaus 1.1.2025
(EUR  ALV 0 %)]]</f>
        <v>0</v>
      </c>
      <c r="P1592" s="15"/>
      <c r="Q1592" s="12"/>
      <c r="R1592" s="12"/>
      <c r="S1592" s="12"/>
      <c r="T1592" s="13"/>
      <c r="U1592" s="39">
        <f>MIN(Lääkkeet[[#This Row],[Velvoite 1.7.2025 (pakkauksia)]],Lääkkeet[[#This Row],[Suurimman alitusluvan mukainen velvoite
1.7.-31.12.2025 (pakkauksia)]],Lääkkeet[[#This Row],[Alin saldo 
1.7.-31.12.2025 (pakkauksia)]])*Lääkkeet[[#This Row],[Kirjanpitoarvo / pakkaus 1.7.2025
(EUR  ALV 0 %)]]</f>
        <v>0</v>
      </c>
      <c r="W1592" s="49" t="str" cm="1">
        <f t="array" ref="W1592">IFERROR(_xlfn.IFS(Lääkkeet[[#This Row],[Sitoutunut pääoma 
1.1.-30.6.2025 (EUR)]]&gt;0,"Täytetyt",Lääkkeet[[#This Row],[Sitoutunut pääoma 
1.7.-31.12.2025 (EUR)]]&gt;0,"Täytetyt"),"")</f>
        <v/>
      </c>
      <c r="X1592" s="49"/>
      <c r="Y1592" s="5">
        <f>Hakulomake!$B$29</f>
        <v>0</v>
      </c>
    </row>
    <row r="1593" spans="1:25" x14ac:dyDescent="0.25">
      <c r="A1593" s="6" t="s">
        <v>59</v>
      </c>
      <c r="B1593" s="5">
        <f>Hakulomake!$B$17</f>
        <v>0</v>
      </c>
      <c r="J1593" s="16"/>
      <c r="N1593" s="13"/>
      <c r="O1593" s="39">
        <f>MIN(Lääkkeet[[#This Row],[Velvoite 1.1.2025 (pakkauksia)]],Lääkkeet[[#This Row],[Suurimman alitusluvan mukainen velvoite 
1.1.-30.6.2025 (pakkauksia)]],Lääkkeet[[#This Row],[Alin saldo 
1.1.-30.6.2025 (pakkauksia)]])*Lääkkeet[[#This Row],[Kirjanpitoarvo / pakkaus 1.1.2025
(EUR  ALV 0 %)]]</f>
        <v>0</v>
      </c>
      <c r="P1593" s="15"/>
      <c r="Q1593" s="12"/>
      <c r="R1593" s="12"/>
      <c r="S1593" s="12"/>
      <c r="T1593" s="13"/>
      <c r="U1593" s="39">
        <f>MIN(Lääkkeet[[#This Row],[Velvoite 1.7.2025 (pakkauksia)]],Lääkkeet[[#This Row],[Suurimman alitusluvan mukainen velvoite
1.7.-31.12.2025 (pakkauksia)]],Lääkkeet[[#This Row],[Alin saldo 
1.7.-31.12.2025 (pakkauksia)]])*Lääkkeet[[#This Row],[Kirjanpitoarvo / pakkaus 1.7.2025
(EUR  ALV 0 %)]]</f>
        <v>0</v>
      </c>
      <c r="W1593" s="49" t="str" cm="1">
        <f t="array" ref="W1593">IFERROR(_xlfn.IFS(Lääkkeet[[#This Row],[Sitoutunut pääoma 
1.1.-30.6.2025 (EUR)]]&gt;0,"Täytetyt",Lääkkeet[[#This Row],[Sitoutunut pääoma 
1.7.-31.12.2025 (EUR)]]&gt;0,"Täytetyt"),"")</f>
        <v/>
      </c>
      <c r="X1593" s="49"/>
      <c r="Y1593" s="5">
        <f>Hakulomake!$B$29</f>
        <v>0</v>
      </c>
    </row>
    <row r="1594" spans="1:25" x14ac:dyDescent="0.25">
      <c r="A1594" s="6" t="s">
        <v>59</v>
      </c>
      <c r="B1594" s="5">
        <f>Hakulomake!$B$17</f>
        <v>0</v>
      </c>
      <c r="J1594" s="16"/>
      <c r="N1594" s="13"/>
      <c r="O1594" s="39">
        <f>MIN(Lääkkeet[[#This Row],[Velvoite 1.1.2025 (pakkauksia)]],Lääkkeet[[#This Row],[Suurimman alitusluvan mukainen velvoite 
1.1.-30.6.2025 (pakkauksia)]],Lääkkeet[[#This Row],[Alin saldo 
1.1.-30.6.2025 (pakkauksia)]])*Lääkkeet[[#This Row],[Kirjanpitoarvo / pakkaus 1.1.2025
(EUR  ALV 0 %)]]</f>
        <v>0</v>
      </c>
      <c r="P1594" s="15"/>
      <c r="Q1594" s="12"/>
      <c r="R1594" s="12"/>
      <c r="S1594" s="12"/>
      <c r="T1594" s="13"/>
      <c r="U1594" s="39">
        <f>MIN(Lääkkeet[[#This Row],[Velvoite 1.7.2025 (pakkauksia)]],Lääkkeet[[#This Row],[Suurimman alitusluvan mukainen velvoite
1.7.-31.12.2025 (pakkauksia)]],Lääkkeet[[#This Row],[Alin saldo 
1.7.-31.12.2025 (pakkauksia)]])*Lääkkeet[[#This Row],[Kirjanpitoarvo / pakkaus 1.7.2025
(EUR  ALV 0 %)]]</f>
        <v>0</v>
      </c>
      <c r="W1594" s="49" t="str" cm="1">
        <f t="array" ref="W1594">IFERROR(_xlfn.IFS(Lääkkeet[[#This Row],[Sitoutunut pääoma 
1.1.-30.6.2025 (EUR)]]&gt;0,"Täytetyt",Lääkkeet[[#This Row],[Sitoutunut pääoma 
1.7.-31.12.2025 (EUR)]]&gt;0,"Täytetyt"),"")</f>
        <v/>
      </c>
      <c r="X1594" s="49"/>
      <c r="Y1594" s="5">
        <f>Hakulomake!$B$29</f>
        <v>0</v>
      </c>
    </row>
    <row r="1595" spans="1:25" x14ac:dyDescent="0.25">
      <c r="A1595" s="6" t="s">
        <v>59</v>
      </c>
      <c r="B1595" s="5">
        <f>Hakulomake!$B$17</f>
        <v>0</v>
      </c>
      <c r="J1595" s="16"/>
      <c r="N1595" s="13"/>
      <c r="O1595" s="39">
        <f>MIN(Lääkkeet[[#This Row],[Velvoite 1.1.2025 (pakkauksia)]],Lääkkeet[[#This Row],[Suurimman alitusluvan mukainen velvoite 
1.1.-30.6.2025 (pakkauksia)]],Lääkkeet[[#This Row],[Alin saldo 
1.1.-30.6.2025 (pakkauksia)]])*Lääkkeet[[#This Row],[Kirjanpitoarvo / pakkaus 1.1.2025
(EUR  ALV 0 %)]]</f>
        <v>0</v>
      </c>
      <c r="P1595" s="15"/>
      <c r="Q1595" s="12"/>
      <c r="R1595" s="12"/>
      <c r="S1595" s="12"/>
      <c r="T1595" s="13"/>
      <c r="U1595" s="39">
        <f>MIN(Lääkkeet[[#This Row],[Velvoite 1.7.2025 (pakkauksia)]],Lääkkeet[[#This Row],[Suurimman alitusluvan mukainen velvoite
1.7.-31.12.2025 (pakkauksia)]],Lääkkeet[[#This Row],[Alin saldo 
1.7.-31.12.2025 (pakkauksia)]])*Lääkkeet[[#This Row],[Kirjanpitoarvo / pakkaus 1.7.2025
(EUR  ALV 0 %)]]</f>
        <v>0</v>
      </c>
      <c r="W1595" s="49" t="str" cm="1">
        <f t="array" ref="W1595">IFERROR(_xlfn.IFS(Lääkkeet[[#This Row],[Sitoutunut pääoma 
1.1.-30.6.2025 (EUR)]]&gt;0,"Täytetyt",Lääkkeet[[#This Row],[Sitoutunut pääoma 
1.7.-31.12.2025 (EUR)]]&gt;0,"Täytetyt"),"")</f>
        <v/>
      </c>
      <c r="X1595" s="49"/>
      <c r="Y1595" s="5">
        <f>Hakulomake!$B$29</f>
        <v>0</v>
      </c>
    </row>
    <row r="1596" spans="1:25" x14ac:dyDescent="0.25">
      <c r="A1596" s="6" t="s">
        <v>59</v>
      </c>
      <c r="B1596" s="5">
        <f>Hakulomake!$B$17</f>
        <v>0</v>
      </c>
      <c r="J1596" s="16"/>
      <c r="N1596" s="13"/>
      <c r="O1596" s="39">
        <f>MIN(Lääkkeet[[#This Row],[Velvoite 1.1.2025 (pakkauksia)]],Lääkkeet[[#This Row],[Suurimman alitusluvan mukainen velvoite 
1.1.-30.6.2025 (pakkauksia)]],Lääkkeet[[#This Row],[Alin saldo 
1.1.-30.6.2025 (pakkauksia)]])*Lääkkeet[[#This Row],[Kirjanpitoarvo / pakkaus 1.1.2025
(EUR  ALV 0 %)]]</f>
        <v>0</v>
      </c>
      <c r="P1596" s="15"/>
      <c r="Q1596" s="12"/>
      <c r="R1596" s="12"/>
      <c r="S1596" s="12"/>
      <c r="T1596" s="13"/>
      <c r="U1596" s="39">
        <f>MIN(Lääkkeet[[#This Row],[Velvoite 1.7.2025 (pakkauksia)]],Lääkkeet[[#This Row],[Suurimman alitusluvan mukainen velvoite
1.7.-31.12.2025 (pakkauksia)]],Lääkkeet[[#This Row],[Alin saldo 
1.7.-31.12.2025 (pakkauksia)]])*Lääkkeet[[#This Row],[Kirjanpitoarvo / pakkaus 1.7.2025
(EUR  ALV 0 %)]]</f>
        <v>0</v>
      </c>
      <c r="W1596" s="49" t="str" cm="1">
        <f t="array" ref="W1596">IFERROR(_xlfn.IFS(Lääkkeet[[#This Row],[Sitoutunut pääoma 
1.1.-30.6.2025 (EUR)]]&gt;0,"Täytetyt",Lääkkeet[[#This Row],[Sitoutunut pääoma 
1.7.-31.12.2025 (EUR)]]&gt;0,"Täytetyt"),"")</f>
        <v/>
      </c>
      <c r="X1596" s="49"/>
      <c r="Y1596" s="5">
        <f>Hakulomake!$B$29</f>
        <v>0</v>
      </c>
    </row>
    <row r="1597" spans="1:25" x14ac:dyDescent="0.25">
      <c r="A1597" s="6" t="s">
        <v>59</v>
      </c>
      <c r="B1597" s="5">
        <f>Hakulomake!$B$17</f>
        <v>0</v>
      </c>
      <c r="J1597" s="16"/>
      <c r="N1597" s="13"/>
      <c r="O1597" s="39">
        <f>MIN(Lääkkeet[[#This Row],[Velvoite 1.1.2025 (pakkauksia)]],Lääkkeet[[#This Row],[Suurimman alitusluvan mukainen velvoite 
1.1.-30.6.2025 (pakkauksia)]],Lääkkeet[[#This Row],[Alin saldo 
1.1.-30.6.2025 (pakkauksia)]])*Lääkkeet[[#This Row],[Kirjanpitoarvo / pakkaus 1.1.2025
(EUR  ALV 0 %)]]</f>
        <v>0</v>
      </c>
      <c r="P1597" s="15"/>
      <c r="Q1597" s="12"/>
      <c r="R1597" s="12"/>
      <c r="S1597" s="12"/>
      <c r="T1597" s="13"/>
      <c r="U1597" s="39">
        <f>MIN(Lääkkeet[[#This Row],[Velvoite 1.7.2025 (pakkauksia)]],Lääkkeet[[#This Row],[Suurimman alitusluvan mukainen velvoite
1.7.-31.12.2025 (pakkauksia)]],Lääkkeet[[#This Row],[Alin saldo 
1.7.-31.12.2025 (pakkauksia)]])*Lääkkeet[[#This Row],[Kirjanpitoarvo / pakkaus 1.7.2025
(EUR  ALV 0 %)]]</f>
        <v>0</v>
      </c>
      <c r="W1597" s="49" t="str" cm="1">
        <f t="array" ref="W1597">IFERROR(_xlfn.IFS(Lääkkeet[[#This Row],[Sitoutunut pääoma 
1.1.-30.6.2025 (EUR)]]&gt;0,"Täytetyt",Lääkkeet[[#This Row],[Sitoutunut pääoma 
1.7.-31.12.2025 (EUR)]]&gt;0,"Täytetyt"),"")</f>
        <v/>
      </c>
      <c r="X1597" s="49"/>
      <c r="Y1597" s="5">
        <f>Hakulomake!$B$29</f>
        <v>0</v>
      </c>
    </row>
    <row r="1598" spans="1:25" x14ac:dyDescent="0.25">
      <c r="A1598" s="6" t="s">
        <v>59</v>
      </c>
      <c r="B1598" s="5">
        <f>Hakulomake!$B$17</f>
        <v>0</v>
      </c>
      <c r="J1598" s="16"/>
      <c r="N1598" s="13"/>
      <c r="O1598" s="39">
        <f>MIN(Lääkkeet[[#This Row],[Velvoite 1.1.2025 (pakkauksia)]],Lääkkeet[[#This Row],[Suurimman alitusluvan mukainen velvoite 
1.1.-30.6.2025 (pakkauksia)]],Lääkkeet[[#This Row],[Alin saldo 
1.1.-30.6.2025 (pakkauksia)]])*Lääkkeet[[#This Row],[Kirjanpitoarvo / pakkaus 1.1.2025
(EUR  ALV 0 %)]]</f>
        <v>0</v>
      </c>
      <c r="P1598" s="15"/>
      <c r="Q1598" s="12"/>
      <c r="R1598" s="12"/>
      <c r="S1598" s="12"/>
      <c r="T1598" s="13"/>
      <c r="U1598" s="39">
        <f>MIN(Lääkkeet[[#This Row],[Velvoite 1.7.2025 (pakkauksia)]],Lääkkeet[[#This Row],[Suurimman alitusluvan mukainen velvoite
1.7.-31.12.2025 (pakkauksia)]],Lääkkeet[[#This Row],[Alin saldo 
1.7.-31.12.2025 (pakkauksia)]])*Lääkkeet[[#This Row],[Kirjanpitoarvo / pakkaus 1.7.2025
(EUR  ALV 0 %)]]</f>
        <v>0</v>
      </c>
      <c r="W1598" s="49" t="str" cm="1">
        <f t="array" ref="W1598">IFERROR(_xlfn.IFS(Lääkkeet[[#This Row],[Sitoutunut pääoma 
1.1.-30.6.2025 (EUR)]]&gt;0,"Täytetyt",Lääkkeet[[#This Row],[Sitoutunut pääoma 
1.7.-31.12.2025 (EUR)]]&gt;0,"Täytetyt"),"")</f>
        <v/>
      </c>
      <c r="X1598" s="49"/>
      <c r="Y1598" s="5">
        <f>Hakulomake!$B$29</f>
        <v>0</v>
      </c>
    </row>
    <row r="1599" spans="1:25" x14ac:dyDescent="0.25">
      <c r="A1599" s="6" t="s">
        <v>59</v>
      </c>
      <c r="B1599" s="5">
        <f>Hakulomake!$B$17</f>
        <v>0</v>
      </c>
      <c r="J1599" s="16"/>
      <c r="N1599" s="13"/>
      <c r="O1599" s="39">
        <f>MIN(Lääkkeet[[#This Row],[Velvoite 1.1.2025 (pakkauksia)]],Lääkkeet[[#This Row],[Suurimman alitusluvan mukainen velvoite 
1.1.-30.6.2025 (pakkauksia)]],Lääkkeet[[#This Row],[Alin saldo 
1.1.-30.6.2025 (pakkauksia)]])*Lääkkeet[[#This Row],[Kirjanpitoarvo / pakkaus 1.1.2025
(EUR  ALV 0 %)]]</f>
        <v>0</v>
      </c>
      <c r="P1599" s="15"/>
      <c r="Q1599" s="12"/>
      <c r="R1599" s="12"/>
      <c r="S1599" s="12"/>
      <c r="T1599" s="13"/>
      <c r="U1599" s="39">
        <f>MIN(Lääkkeet[[#This Row],[Velvoite 1.7.2025 (pakkauksia)]],Lääkkeet[[#This Row],[Suurimman alitusluvan mukainen velvoite
1.7.-31.12.2025 (pakkauksia)]],Lääkkeet[[#This Row],[Alin saldo 
1.7.-31.12.2025 (pakkauksia)]])*Lääkkeet[[#This Row],[Kirjanpitoarvo / pakkaus 1.7.2025
(EUR  ALV 0 %)]]</f>
        <v>0</v>
      </c>
      <c r="W1599" s="49" t="str" cm="1">
        <f t="array" ref="W1599">IFERROR(_xlfn.IFS(Lääkkeet[[#This Row],[Sitoutunut pääoma 
1.1.-30.6.2025 (EUR)]]&gt;0,"Täytetyt",Lääkkeet[[#This Row],[Sitoutunut pääoma 
1.7.-31.12.2025 (EUR)]]&gt;0,"Täytetyt"),"")</f>
        <v/>
      </c>
      <c r="X1599" s="49"/>
      <c r="Y1599" s="5">
        <f>Hakulomake!$B$29</f>
        <v>0</v>
      </c>
    </row>
    <row r="1600" spans="1:25" x14ac:dyDescent="0.25">
      <c r="B1600" s="5">
        <f>Hakulomake!$B$17</f>
        <v>0</v>
      </c>
      <c r="J1600" s="16"/>
      <c r="O1600" s="39">
        <f>MIN(Lääkkeet[[#This Row],[Velvoite 1.1.2025 (pakkauksia)]],Lääkkeet[[#This Row],[Suurimman alitusluvan mukainen velvoite 
1.1.-30.6.2025 (pakkauksia)]],Lääkkeet[[#This Row],[Alin saldo 
1.1.-30.6.2025 (pakkauksia)]])*Lääkkeet[[#This Row],[Kirjanpitoarvo / pakkaus 1.1.2025
(EUR  ALV 0 %)]]</f>
        <v>0</v>
      </c>
      <c r="P1600" s="17"/>
      <c r="Q1600" s="12"/>
      <c r="R1600" s="12"/>
      <c r="S1600" s="12"/>
      <c r="T1600" s="13"/>
      <c r="U1600" s="39">
        <f>MIN(Lääkkeet[[#This Row],[Velvoite 1.7.2025 (pakkauksia)]],Lääkkeet[[#This Row],[Suurimman alitusluvan mukainen velvoite
1.7.-31.12.2025 (pakkauksia)]],Lääkkeet[[#This Row],[Alin saldo 
1.7.-31.12.2025 (pakkauksia)]])*Lääkkeet[[#This Row],[Kirjanpitoarvo / pakkaus 1.7.2025
(EUR  ALV 0 %)]]</f>
        <v>0</v>
      </c>
      <c r="W1600" s="49" t="str" cm="1">
        <f t="array" ref="W1600">IFERROR(_xlfn.IFS(Lääkkeet[[#This Row],[Sitoutunut pääoma 
1.1.-30.6.2025 (EUR)]]&gt;0,"Täytetyt",Lääkkeet[[#This Row],[Sitoutunut pääoma 
1.7.-31.12.2025 (EUR)]]&gt;0,"Täytetyt"),"")</f>
        <v/>
      </c>
      <c r="X1600" s="49"/>
      <c r="Y1600" s="5">
        <f>Hakulomake!$B$29</f>
        <v>0</v>
      </c>
    </row>
    <row r="1601" spans="2:25" x14ac:dyDescent="0.25">
      <c r="B1601" s="5">
        <f>Hakulomake!$B$17</f>
        <v>0</v>
      </c>
      <c r="J1601" s="16"/>
      <c r="O1601" s="39">
        <f>MIN(Lääkkeet[[#This Row],[Velvoite 1.1.2025 (pakkauksia)]],Lääkkeet[[#This Row],[Suurimman alitusluvan mukainen velvoite 
1.1.-30.6.2025 (pakkauksia)]],Lääkkeet[[#This Row],[Alin saldo 
1.1.-30.6.2025 (pakkauksia)]])*Lääkkeet[[#This Row],[Kirjanpitoarvo / pakkaus 1.1.2025
(EUR  ALV 0 %)]]</f>
        <v>0</v>
      </c>
      <c r="P1601" s="17"/>
      <c r="Q1601" s="12"/>
      <c r="R1601" s="12"/>
      <c r="S1601" s="12"/>
      <c r="T1601" s="13"/>
      <c r="U1601" s="39">
        <f>MIN(Lääkkeet[[#This Row],[Velvoite 1.7.2025 (pakkauksia)]],Lääkkeet[[#This Row],[Suurimman alitusluvan mukainen velvoite
1.7.-31.12.2025 (pakkauksia)]],Lääkkeet[[#This Row],[Alin saldo 
1.7.-31.12.2025 (pakkauksia)]])*Lääkkeet[[#This Row],[Kirjanpitoarvo / pakkaus 1.7.2025
(EUR  ALV 0 %)]]</f>
        <v>0</v>
      </c>
      <c r="W1601" s="49" t="str" cm="1">
        <f t="array" ref="W1601">IFERROR(_xlfn.IFS(Lääkkeet[[#This Row],[Sitoutunut pääoma 
1.1.-30.6.2025 (EUR)]]&gt;0,"Täytetyt",Lääkkeet[[#This Row],[Sitoutunut pääoma 
1.7.-31.12.2025 (EUR)]]&gt;0,"Täytetyt"),"")</f>
        <v/>
      </c>
      <c r="X1601" s="49"/>
      <c r="Y1601" s="5">
        <f>Hakulomake!$B$29</f>
        <v>0</v>
      </c>
    </row>
    <row r="1602" spans="2:25" x14ac:dyDescent="0.25">
      <c r="B1602" s="5">
        <f>Hakulomake!$B$17</f>
        <v>0</v>
      </c>
      <c r="J1602" s="16"/>
      <c r="O1602" s="39">
        <f>MIN(Lääkkeet[[#This Row],[Velvoite 1.1.2025 (pakkauksia)]],Lääkkeet[[#This Row],[Suurimman alitusluvan mukainen velvoite 
1.1.-30.6.2025 (pakkauksia)]],Lääkkeet[[#This Row],[Alin saldo 
1.1.-30.6.2025 (pakkauksia)]])*Lääkkeet[[#This Row],[Kirjanpitoarvo / pakkaus 1.1.2025
(EUR  ALV 0 %)]]</f>
        <v>0</v>
      </c>
      <c r="P1602" s="17"/>
      <c r="Q1602" s="12"/>
      <c r="R1602" s="12"/>
      <c r="S1602" s="12"/>
      <c r="T1602" s="13"/>
      <c r="U1602" s="39">
        <f>MIN(Lääkkeet[[#This Row],[Velvoite 1.7.2025 (pakkauksia)]],Lääkkeet[[#This Row],[Suurimman alitusluvan mukainen velvoite
1.7.-31.12.2025 (pakkauksia)]],Lääkkeet[[#This Row],[Alin saldo 
1.7.-31.12.2025 (pakkauksia)]])*Lääkkeet[[#This Row],[Kirjanpitoarvo / pakkaus 1.7.2025
(EUR  ALV 0 %)]]</f>
        <v>0</v>
      </c>
      <c r="W1602" s="49" t="str" cm="1">
        <f t="array" ref="W1602">IFERROR(_xlfn.IFS(Lääkkeet[[#This Row],[Sitoutunut pääoma 
1.1.-30.6.2025 (EUR)]]&gt;0,"Täytetyt",Lääkkeet[[#This Row],[Sitoutunut pääoma 
1.7.-31.12.2025 (EUR)]]&gt;0,"Täytetyt"),"")</f>
        <v/>
      </c>
      <c r="X1602" s="49"/>
      <c r="Y1602" s="5">
        <f>Hakulomake!$B$29</f>
        <v>0</v>
      </c>
    </row>
    <row r="1603" spans="2:25" x14ac:dyDescent="0.25">
      <c r="B1603" s="5">
        <f>Hakulomake!$B$17</f>
        <v>0</v>
      </c>
      <c r="J1603" s="16"/>
      <c r="O1603" s="39">
        <f>MIN(Lääkkeet[[#This Row],[Velvoite 1.1.2025 (pakkauksia)]],Lääkkeet[[#This Row],[Suurimman alitusluvan mukainen velvoite 
1.1.-30.6.2025 (pakkauksia)]],Lääkkeet[[#This Row],[Alin saldo 
1.1.-30.6.2025 (pakkauksia)]])*Lääkkeet[[#This Row],[Kirjanpitoarvo / pakkaus 1.1.2025
(EUR  ALV 0 %)]]</f>
        <v>0</v>
      </c>
      <c r="P1603" s="17"/>
      <c r="Q1603" s="12"/>
      <c r="R1603" s="12"/>
      <c r="S1603" s="12"/>
      <c r="T1603" s="13"/>
      <c r="U1603" s="39">
        <f>MIN(Lääkkeet[[#This Row],[Velvoite 1.7.2025 (pakkauksia)]],Lääkkeet[[#This Row],[Suurimman alitusluvan mukainen velvoite
1.7.-31.12.2025 (pakkauksia)]],Lääkkeet[[#This Row],[Alin saldo 
1.7.-31.12.2025 (pakkauksia)]])*Lääkkeet[[#This Row],[Kirjanpitoarvo / pakkaus 1.7.2025
(EUR  ALV 0 %)]]</f>
        <v>0</v>
      </c>
      <c r="W1603" s="49" t="str" cm="1">
        <f t="array" ref="W1603">IFERROR(_xlfn.IFS(Lääkkeet[[#This Row],[Sitoutunut pääoma 
1.1.-30.6.2025 (EUR)]]&gt;0,"Täytetyt",Lääkkeet[[#This Row],[Sitoutunut pääoma 
1.7.-31.12.2025 (EUR)]]&gt;0,"Täytetyt"),"")</f>
        <v/>
      </c>
      <c r="X1603" s="49"/>
      <c r="Y1603" s="5">
        <f>Hakulomake!$B$29</f>
        <v>0</v>
      </c>
    </row>
    <row r="1604" spans="2:25" x14ac:dyDescent="0.25">
      <c r="B1604" s="5">
        <f>Hakulomake!$B$17</f>
        <v>0</v>
      </c>
      <c r="J1604" s="16"/>
      <c r="O1604" s="39">
        <f>MIN(Lääkkeet[[#This Row],[Velvoite 1.1.2025 (pakkauksia)]],Lääkkeet[[#This Row],[Suurimman alitusluvan mukainen velvoite 
1.1.-30.6.2025 (pakkauksia)]],Lääkkeet[[#This Row],[Alin saldo 
1.1.-30.6.2025 (pakkauksia)]])*Lääkkeet[[#This Row],[Kirjanpitoarvo / pakkaus 1.1.2025
(EUR  ALV 0 %)]]</f>
        <v>0</v>
      </c>
      <c r="P1604" s="17"/>
      <c r="Q1604" s="12"/>
      <c r="R1604" s="12"/>
      <c r="S1604" s="12"/>
      <c r="T1604" s="13"/>
      <c r="U1604" s="39">
        <f>MIN(Lääkkeet[[#This Row],[Velvoite 1.7.2025 (pakkauksia)]],Lääkkeet[[#This Row],[Suurimman alitusluvan mukainen velvoite
1.7.-31.12.2025 (pakkauksia)]],Lääkkeet[[#This Row],[Alin saldo 
1.7.-31.12.2025 (pakkauksia)]])*Lääkkeet[[#This Row],[Kirjanpitoarvo / pakkaus 1.7.2025
(EUR  ALV 0 %)]]</f>
        <v>0</v>
      </c>
      <c r="W1604" s="49" t="str" cm="1">
        <f t="array" ref="W1604">IFERROR(_xlfn.IFS(Lääkkeet[[#This Row],[Sitoutunut pääoma 
1.1.-30.6.2025 (EUR)]]&gt;0,"Täytetyt",Lääkkeet[[#This Row],[Sitoutunut pääoma 
1.7.-31.12.2025 (EUR)]]&gt;0,"Täytetyt"),"")</f>
        <v/>
      </c>
      <c r="X1604" s="49"/>
      <c r="Y1604" s="5">
        <f>Hakulomake!$B$29</f>
        <v>0</v>
      </c>
    </row>
    <row r="1605" spans="2:25" x14ac:dyDescent="0.25">
      <c r="B1605" s="5">
        <f>Hakulomake!$B$17</f>
        <v>0</v>
      </c>
      <c r="J1605" s="16"/>
      <c r="O1605" s="39">
        <f>MIN(Lääkkeet[[#This Row],[Velvoite 1.1.2025 (pakkauksia)]],Lääkkeet[[#This Row],[Suurimman alitusluvan mukainen velvoite 
1.1.-30.6.2025 (pakkauksia)]],Lääkkeet[[#This Row],[Alin saldo 
1.1.-30.6.2025 (pakkauksia)]])*Lääkkeet[[#This Row],[Kirjanpitoarvo / pakkaus 1.1.2025
(EUR  ALV 0 %)]]</f>
        <v>0</v>
      </c>
      <c r="P1605" s="17"/>
      <c r="Q1605" s="12"/>
      <c r="R1605" s="12"/>
      <c r="S1605" s="12"/>
      <c r="T1605" s="13"/>
      <c r="U1605" s="39">
        <f>MIN(Lääkkeet[[#This Row],[Velvoite 1.7.2025 (pakkauksia)]],Lääkkeet[[#This Row],[Suurimman alitusluvan mukainen velvoite
1.7.-31.12.2025 (pakkauksia)]],Lääkkeet[[#This Row],[Alin saldo 
1.7.-31.12.2025 (pakkauksia)]])*Lääkkeet[[#This Row],[Kirjanpitoarvo / pakkaus 1.7.2025
(EUR  ALV 0 %)]]</f>
        <v>0</v>
      </c>
      <c r="W1605" s="49" t="str" cm="1">
        <f t="array" ref="W1605">IFERROR(_xlfn.IFS(Lääkkeet[[#This Row],[Sitoutunut pääoma 
1.1.-30.6.2025 (EUR)]]&gt;0,"Täytetyt",Lääkkeet[[#This Row],[Sitoutunut pääoma 
1.7.-31.12.2025 (EUR)]]&gt;0,"Täytetyt"),"")</f>
        <v/>
      </c>
      <c r="X1605" s="49"/>
      <c r="Y1605" s="5">
        <f>Hakulomake!$B$29</f>
        <v>0</v>
      </c>
    </row>
    <row r="1606" spans="2:25" x14ac:dyDescent="0.25">
      <c r="B1606" s="5">
        <f>Hakulomake!$B$17</f>
        <v>0</v>
      </c>
      <c r="J1606" s="16"/>
      <c r="O1606" s="39">
        <f>MIN(Lääkkeet[[#This Row],[Velvoite 1.1.2025 (pakkauksia)]],Lääkkeet[[#This Row],[Suurimman alitusluvan mukainen velvoite 
1.1.-30.6.2025 (pakkauksia)]],Lääkkeet[[#This Row],[Alin saldo 
1.1.-30.6.2025 (pakkauksia)]])*Lääkkeet[[#This Row],[Kirjanpitoarvo / pakkaus 1.1.2025
(EUR  ALV 0 %)]]</f>
        <v>0</v>
      </c>
      <c r="P1606" s="17"/>
      <c r="Q1606" s="12"/>
      <c r="R1606" s="12"/>
      <c r="S1606" s="12"/>
      <c r="T1606" s="13"/>
      <c r="U1606" s="39">
        <f>MIN(Lääkkeet[[#This Row],[Velvoite 1.7.2025 (pakkauksia)]],Lääkkeet[[#This Row],[Suurimman alitusluvan mukainen velvoite
1.7.-31.12.2025 (pakkauksia)]],Lääkkeet[[#This Row],[Alin saldo 
1.7.-31.12.2025 (pakkauksia)]])*Lääkkeet[[#This Row],[Kirjanpitoarvo / pakkaus 1.7.2025
(EUR  ALV 0 %)]]</f>
        <v>0</v>
      </c>
      <c r="W1606" s="49" t="str" cm="1">
        <f t="array" ref="W1606">IFERROR(_xlfn.IFS(Lääkkeet[[#This Row],[Sitoutunut pääoma 
1.1.-30.6.2025 (EUR)]]&gt;0,"Täytetyt",Lääkkeet[[#This Row],[Sitoutunut pääoma 
1.7.-31.12.2025 (EUR)]]&gt;0,"Täytetyt"),"")</f>
        <v/>
      </c>
      <c r="X1606" s="49"/>
      <c r="Y1606" s="5">
        <f>Hakulomake!$B$29</f>
        <v>0</v>
      </c>
    </row>
    <row r="1607" spans="2:25" x14ac:dyDescent="0.25">
      <c r="B1607" s="5">
        <f>Hakulomake!$B$17</f>
        <v>0</v>
      </c>
      <c r="J1607" s="16"/>
      <c r="O1607" s="39">
        <f>MIN(Lääkkeet[[#This Row],[Velvoite 1.1.2025 (pakkauksia)]],Lääkkeet[[#This Row],[Suurimman alitusluvan mukainen velvoite 
1.1.-30.6.2025 (pakkauksia)]],Lääkkeet[[#This Row],[Alin saldo 
1.1.-30.6.2025 (pakkauksia)]])*Lääkkeet[[#This Row],[Kirjanpitoarvo / pakkaus 1.1.2025
(EUR  ALV 0 %)]]</f>
        <v>0</v>
      </c>
      <c r="P1607" s="17"/>
      <c r="Q1607" s="12"/>
      <c r="R1607" s="12"/>
      <c r="S1607" s="12"/>
      <c r="T1607" s="13"/>
      <c r="U1607" s="39">
        <f>MIN(Lääkkeet[[#This Row],[Velvoite 1.7.2025 (pakkauksia)]],Lääkkeet[[#This Row],[Suurimman alitusluvan mukainen velvoite
1.7.-31.12.2025 (pakkauksia)]],Lääkkeet[[#This Row],[Alin saldo 
1.7.-31.12.2025 (pakkauksia)]])*Lääkkeet[[#This Row],[Kirjanpitoarvo / pakkaus 1.7.2025
(EUR  ALV 0 %)]]</f>
        <v>0</v>
      </c>
      <c r="W1607" s="49" t="str" cm="1">
        <f t="array" ref="W1607">IFERROR(_xlfn.IFS(Lääkkeet[[#This Row],[Sitoutunut pääoma 
1.1.-30.6.2025 (EUR)]]&gt;0,"Täytetyt",Lääkkeet[[#This Row],[Sitoutunut pääoma 
1.7.-31.12.2025 (EUR)]]&gt;0,"Täytetyt"),"")</f>
        <v/>
      </c>
      <c r="X1607" s="49"/>
      <c r="Y1607" s="5">
        <f>Hakulomake!$B$29</f>
        <v>0</v>
      </c>
    </row>
    <row r="1608" spans="2:25" x14ac:dyDescent="0.25">
      <c r="B1608" s="5">
        <f>Hakulomake!$B$17</f>
        <v>0</v>
      </c>
      <c r="J1608" s="16"/>
      <c r="O1608" s="39">
        <f>MIN(Lääkkeet[[#This Row],[Velvoite 1.1.2025 (pakkauksia)]],Lääkkeet[[#This Row],[Suurimman alitusluvan mukainen velvoite 
1.1.-30.6.2025 (pakkauksia)]],Lääkkeet[[#This Row],[Alin saldo 
1.1.-30.6.2025 (pakkauksia)]])*Lääkkeet[[#This Row],[Kirjanpitoarvo / pakkaus 1.1.2025
(EUR  ALV 0 %)]]</f>
        <v>0</v>
      </c>
      <c r="P1608" s="17"/>
      <c r="Q1608" s="12"/>
      <c r="R1608" s="12"/>
      <c r="S1608" s="12"/>
      <c r="T1608" s="13"/>
      <c r="U1608" s="39">
        <f>MIN(Lääkkeet[[#This Row],[Velvoite 1.7.2025 (pakkauksia)]],Lääkkeet[[#This Row],[Suurimman alitusluvan mukainen velvoite
1.7.-31.12.2025 (pakkauksia)]],Lääkkeet[[#This Row],[Alin saldo 
1.7.-31.12.2025 (pakkauksia)]])*Lääkkeet[[#This Row],[Kirjanpitoarvo / pakkaus 1.7.2025
(EUR  ALV 0 %)]]</f>
        <v>0</v>
      </c>
      <c r="W1608" s="49" t="str" cm="1">
        <f t="array" ref="W1608">IFERROR(_xlfn.IFS(Lääkkeet[[#This Row],[Sitoutunut pääoma 
1.1.-30.6.2025 (EUR)]]&gt;0,"Täytetyt",Lääkkeet[[#This Row],[Sitoutunut pääoma 
1.7.-31.12.2025 (EUR)]]&gt;0,"Täytetyt"),"")</f>
        <v/>
      </c>
      <c r="X1608" s="49"/>
      <c r="Y1608" s="5">
        <f>Hakulomake!$B$29</f>
        <v>0</v>
      </c>
    </row>
    <row r="1609" spans="2:25" x14ac:dyDescent="0.25">
      <c r="B1609" s="5">
        <f>Hakulomake!$B$17</f>
        <v>0</v>
      </c>
      <c r="J1609" s="16"/>
      <c r="O1609" s="39">
        <f>MIN(Lääkkeet[[#This Row],[Velvoite 1.1.2025 (pakkauksia)]],Lääkkeet[[#This Row],[Suurimman alitusluvan mukainen velvoite 
1.1.-30.6.2025 (pakkauksia)]],Lääkkeet[[#This Row],[Alin saldo 
1.1.-30.6.2025 (pakkauksia)]])*Lääkkeet[[#This Row],[Kirjanpitoarvo / pakkaus 1.1.2025
(EUR  ALV 0 %)]]</f>
        <v>0</v>
      </c>
      <c r="P1609" s="17"/>
      <c r="Q1609" s="12"/>
      <c r="R1609" s="12"/>
      <c r="S1609" s="12"/>
      <c r="T1609" s="13"/>
      <c r="U1609" s="39">
        <f>MIN(Lääkkeet[[#This Row],[Velvoite 1.7.2025 (pakkauksia)]],Lääkkeet[[#This Row],[Suurimman alitusluvan mukainen velvoite
1.7.-31.12.2025 (pakkauksia)]],Lääkkeet[[#This Row],[Alin saldo 
1.7.-31.12.2025 (pakkauksia)]])*Lääkkeet[[#This Row],[Kirjanpitoarvo / pakkaus 1.7.2025
(EUR  ALV 0 %)]]</f>
        <v>0</v>
      </c>
      <c r="W1609" s="49" t="str" cm="1">
        <f t="array" ref="W1609">IFERROR(_xlfn.IFS(Lääkkeet[[#This Row],[Sitoutunut pääoma 
1.1.-30.6.2025 (EUR)]]&gt;0,"Täytetyt",Lääkkeet[[#This Row],[Sitoutunut pääoma 
1.7.-31.12.2025 (EUR)]]&gt;0,"Täytetyt"),"")</f>
        <v/>
      </c>
      <c r="X1609" s="49"/>
      <c r="Y1609" s="5">
        <f>Hakulomake!$B$29</f>
        <v>0</v>
      </c>
    </row>
    <row r="1610" spans="2:25" x14ac:dyDescent="0.25">
      <c r="B1610" s="5">
        <f>Hakulomake!$B$17</f>
        <v>0</v>
      </c>
      <c r="J1610" s="16"/>
      <c r="O1610" s="39">
        <f>MIN(Lääkkeet[[#This Row],[Velvoite 1.1.2025 (pakkauksia)]],Lääkkeet[[#This Row],[Suurimman alitusluvan mukainen velvoite 
1.1.-30.6.2025 (pakkauksia)]],Lääkkeet[[#This Row],[Alin saldo 
1.1.-30.6.2025 (pakkauksia)]])*Lääkkeet[[#This Row],[Kirjanpitoarvo / pakkaus 1.1.2025
(EUR  ALV 0 %)]]</f>
        <v>0</v>
      </c>
      <c r="P1610" s="17"/>
      <c r="Q1610" s="12"/>
      <c r="R1610" s="12"/>
      <c r="S1610" s="12"/>
      <c r="T1610" s="13"/>
      <c r="U1610" s="39">
        <f>MIN(Lääkkeet[[#This Row],[Velvoite 1.7.2025 (pakkauksia)]],Lääkkeet[[#This Row],[Suurimman alitusluvan mukainen velvoite
1.7.-31.12.2025 (pakkauksia)]],Lääkkeet[[#This Row],[Alin saldo 
1.7.-31.12.2025 (pakkauksia)]])*Lääkkeet[[#This Row],[Kirjanpitoarvo / pakkaus 1.7.2025
(EUR  ALV 0 %)]]</f>
        <v>0</v>
      </c>
      <c r="W1610" s="49" t="str" cm="1">
        <f t="array" ref="W1610">IFERROR(_xlfn.IFS(Lääkkeet[[#This Row],[Sitoutunut pääoma 
1.1.-30.6.2025 (EUR)]]&gt;0,"Täytetyt",Lääkkeet[[#This Row],[Sitoutunut pääoma 
1.7.-31.12.2025 (EUR)]]&gt;0,"Täytetyt"),"")</f>
        <v/>
      </c>
      <c r="X1610" s="49"/>
      <c r="Y1610" s="5">
        <f>Hakulomake!$B$29</f>
        <v>0</v>
      </c>
    </row>
    <row r="1611" spans="2:25" x14ac:dyDescent="0.25">
      <c r="B1611" s="5">
        <f>Hakulomake!$B$17</f>
        <v>0</v>
      </c>
      <c r="J1611" s="16"/>
      <c r="O1611" s="39">
        <f>MIN(Lääkkeet[[#This Row],[Velvoite 1.1.2025 (pakkauksia)]],Lääkkeet[[#This Row],[Suurimman alitusluvan mukainen velvoite 
1.1.-30.6.2025 (pakkauksia)]],Lääkkeet[[#This Row],[Alin saldo 
1.1.-30.6.2025 (pakkauksia)]])*Lääkkeet[[#This Row],[Kirjanpitoarvo / pakkaus 1.1.2025
(EUR  ALV 0 %)]]</f>
        <v>0</v>
      </c>
      <c r="P1611" s="17"/>
      <c r="Q1611" s="12"/>
      <c r="R1611" s="12"/>
      <c r="S1611" s="12"/>
      <c r="T1611" s="13"/>
      <c r="U1611" s="39">
        <f>MIN(Lääkkeet[[#This Row],[Velvoite 1.7.2025 (pakkauksia)]],Lääkkeet[[#This Row],[Suurimman alitusluvan mukainen velvoite
1.7.-31.12.2025 (pakkauksia)]],Lääkkeet[[#This Row],[Alin saldo 
1.7.-31.12.2025 (pakkauksia)]])*Lääkkeet[[#This Row],[Kirjanpitoarvo / pakkaus 1.7.2025
(EUR  ALV 0 %)]]</f>
        <v>0</v>
      </c>
      <c r="W1611" s="49" t="str" cm="1">
        <f t="array" ref="W1611">IFERROR(_xlfn.IFS(Lääkkeet[[#This Row],[Sitoutunut pääoma 
1.1.-30.6.2025 (EUR)]]&gt;0,"Täytetyt",Lääkkeet[[#This Row],[Sitoutunut pääoma 
1.7.-31.12.2025 (EUR)]]&gt;0,"Täytetyt"),"")</f>
        <v/>
      </c>
      <c r="X1611" s="49"/>
      <c r="Y1611" s="5">
        <f>Hakulomake!$B$29</f>
        <v>0</v>
      </c>
    </row>
    <row r="1612" spans="2:25" x14ac:dyDescent="0.25">
      <c r="B1612" s="5">
        <f>Hakulomake!$B$17</f>
        <v>0</v>
      </c>
      <c r="J1612" s="16"/>
      <c r="O1612" s="39">
        <f>MIN(Lääkkeet[[#This Row],[Velvoite 1.1.2025 (pakkauksia)]],Lääkkeet[[#This Row],[Suurimman alitusluvan mukainen velvoite 
1.1.-30.6.2025 (pakkauksia)]],Lääkkeet[[#This Row],[Alin saldo 
1.1.-30.6.2025 (pakkauksia)]])*Lääkkeet[[#This Row],[Kirjanpitoarvo / pakkaus 1.1.2025
(EUR  ALV 0 %)]]</f>
        <v>0</v>
      </c>
      <c r="P1612" s="17"/>
      <c r="Q1612" s="12"/>
      <c r="R1612" s="12"/>
      <c r="S1612" s="12"/>
      <c r="T1612" s="13"/>
      <c r="U1612" s="39">
        <f>MIN(Lääkkeet[[#This Row],[Velvoite 1.7.2025 (pakkauksia)]],Lääkkeet[[#This Row],[Suurimman alitusluvan mukainen velvoite
1.7.-31.12.2025 (pakkauksia)]],Lääkkeet[[#This Row],[Alin saldo 
1.7.-31.12.2025 (pakkauksia)]])*Lääkkeet[[#This Row],[Kirjanpitoarvo / pakkaus 1.7.2025
(EUR  ALV 0 %)]]</f>
        <v>0</v>
      </c>
      <c r="W1612" s="49" t="str" cm="1">
        <f t="array" ref="W1612">IFERROR(_xlfn.IFS(Lääkkeet[[#This Row],[Sitoutunut pääoma 
1.1.-30.6.2025 (EUR)]]&gt;0,"Täytetyt",Lääkkeet[[#This Row],[Sitoutunut pääoma 
1.7.-31.12.2025 (EUR)]]&gt;0,"Täytetyt"),"")</f>
        <v/>
      </c>
      <c r="X1612" s="49"/>
      <c r="Y1612" s="5">
        <f>Hakulomake!$B$29</f>
        <v>0</v>
      </c>
    </row>
    <row r="1613" spans="2:25" x14ac:dyDescent="0.25">
      <c r="B1613" s="5">
        <f>Hakulomake!$B$17</f>
        <v>0</v>
      </c>
      <c r="J1613" s="16"/>
      <c r="O1613" s="39">
        <f>MIN(Lääkkeet[[#This Row],[Velvoite 1.1.2025 (pakkauksia)]],Lääkkeet[[#This Row],[Suurimman alitusluvan mukainen velvoite 
1.1.-30.6.2025 (pakkauksia)]],Lääkkeet[[#This Row],[Alin saldo 
1.1.-30.6.2025 (pakkauksia)]])*Lääkkeet[[#This Row],[Kirjanpitoarvo / pakkaus 1.1.2025
(EUR  ALV 0 %)]]</f>
        <v>0</v>
      </c>
      <c r="P1613" s="17"/>
      <c r="Q1613" s="12"/>
      <c r="R1613" s="12"/>
      <c r="S1613" s="12"/>
      <c r="T1613" s="13"/>
      <c r="U1613" s="39">
        <f>MIN(Lääkkeet[[#This Row],[Velvoite 1.7.2025 (pakkauksia)]],Lääkkeet[[#This Row],[Suurimman alitusluvan mukainen velvoite
1.7.-31.12.2025 (pakkauksia)]],Lääkkeet[[#This Row],[Alin saldo 
1.7.-31.12.2025 (pakkauksia)]])*Lääkkeet[[#This Row],[Kirjanpitoarvo / pakkaus 1.7.2025
(EUR  ALV 0 %)]]</f>
        <v>0</v>
      </c>
      <c r="W1613" s="49" t="str" cm="1">
        <f t="array" ref="W1613">IFERROR(_xlfn.IFS(Lääkkeet[[#This Row],[Sitoutunut pääoma 
1.1.-30.6.2025 (EUR)]]&gt;0,"Täytetyt",Lääkkeet[[#This Row],[Sitoutunut pääoma 
1.7.-31.12.2025 (EUR)]]&gt;0,"Täytetyt"),"")</f>
        <v/>
      </c>
      <c r="X1613" s="49"/>
      <c r="Y1613" s="5">
        <f>Hakulomake!$B$29</f>
        <v>0</v>
      </c>
    </row>
    <row r="1614" spans="2:25" x14ac:dyDescent="0.25">
      <c r="B1614" s="5">
        <f>Hakulomake!$B$17</f>
        <v>0</v>
      </c>
      <c r="J1614" s="16"/>
      <c r="O1614" s="39">
        <f>MIN(Lääkkeet[[#This Row],[Velvoite 1.1.2025 (pakkauksia)]],Lääkkeet[[#This Row],[Suurimman alitusluvan mukainen velvoite 
1.1.-30.6.2025 (pakkauksia)]],Lääkkeet[[#This Row],[Alin saldo 
1.1.-30.6.2025 (pakkauksia)]])*Lääkkeet[[#This Row],[Kirjanpitoarvo / pakkaus 1.1.2025
(EUR  ALV 0 %)]]</f>
        <v>0</v>
      </c>
      <c r="P1614" s="17"/>
      <c r="Q1614" s="12"/>
      <c r="R1614" s="12"/>
      <c r="S1614" s="12"/>
      <c r="T1614" s="13"/>
      <c r="U1614" s="39">
        <f>MIN(Lääkkeet[[#This Row],[Velvoite 1.7.2025 (pakkauksia)]],Lääkkeet[[#This Row],[Suurimman alitusluvan mukainen velvoite
1.7.-31.12.2025 (pakkauksia)]],Lääkkeet[[#This Row],[Alin saldo 
1.7.-31.12.2025 (pakkauksia)]])*Lääkkeet[[#This Row],[Kirjanpitoarvo / pakkaus 1.7.2025
(EUR  ALV 0 %)]]</f>
        <v>0</v>
      </c>
      <c r="W1614" s="49" t="str" cm="1">
        <f t="array" ref="W1614">IFERROR(_xlfn.IFS(Lääkkeet[[#This Row],[Sitoutunut pääoma 
1.1.-30.6.2025 (EUR)]]&gt;0,"Täytetyt",Lääkkeet[[#This Row],[Sitoutunut pääoma 
1.7.-31.12.2025 (EUR)]]&gt;0,"Täytetyt"),"")</f>
        <v/>
      </c>
      <c r="X1614" s="49"/>
      <c r="Y1614" s="5">
        <f>Hakulomake!$B$29</f>
        <v>0</v>
      </c>
    </row>
    <row r="1615" spans="2:25" x14ac:dyDescent="0.25">
      <c r="B1615" s="5">
        <f>Hakulomake!$B$17</f>
        <v>0</v>
      </c>
      <c r="J1615" s="16"/>
      <c r="O1615" s="39">
        <f>MIN(Lääkkeet[[#This Row],[Velvoite 1.1.2025 (pakkauksia)]],Lääkkeet[[#This Row],[Suurimman alitusluvan mukainen velvoite 
1.1.-30.6.2025 (pakkauksia)]],Lääkkeet[[#This Row],[Alin saldo 
1.1.-30.6.2025 (pakkauksia)]])*Lääkkeet[[#This Row],[Kirjanpitoarvo / pakkaus 1.1.2025
(EUR  ALV 0 %)]]</f>
        <v>0</v>
      </c>
      <c r="P1615" s="17"/>
      <c r="Q1615" s="12"/>
      <c r="R1615" s="12"/>
      <c r="S1615" s="12"/>
      <c r="T1615" s="13"/>
      <c r="U1615" s="39">
        <f>MIN(Lääkkeet[[#This Row],[Velvoite 1.7.2025 (pakkauksia)]],Lääkkeet[[#This Row],[Suurimman alitusluvan mukainen velvoite
1.7.-31.12.2025 (pakkauksia)]],Lääkkeet[[#This Row],[Alin saldo 
1.7.-31.12.2025 (pakkauksia)]])*Lääkkeet[[#This Row],[Kirjanpitoarvo / pakkaus 1.7.2025
(EUR  ALV 0 %)]]</f>
        <v>0</v>
      </c>
      <c r="W1615" s="49" t="str" cm="1">
        <f t="array" ref="W1615">IFERROR(_xlfn.IFS(Lääkkeet[[#This Row],[Sitoutunut pääoma 
1.1.-30.6.2025 (EUR)]]&gt;0,"Täytetyt",Lääkkeet[[#This Row],[Sitoutunut pääoma 
1.7.-31.12.2025 (EUR)]]&gt;0,"Täytetyt"),"")</f>
        <v/>
      </c>
      <c r="X1615" s="49"/>
      <c r="Y1615" s="5">
        <f>Hakulomake!$B$29</f>
        <v>0</v>
      </c>
    </row>
    <row r="1616" spans="2:25" x14ac:dyDescent="0.25">
      <c r="B1616" s="5">
        <f>Hakulomake!$B$17</f>
        <v>0</v>
      </c>
      <c r="J1616" s="16"/>
      <c r="O1616" s="39">
        <f>MIN(Lääkkeet[[#This Row],[Velvoite 1.1.2025 (pakkauksia)]],Lääkkeet[[#This Row],[Suurimman alitusluvan mukainen velvoite 
1.1.-30.6.2025 (pakkauksia)]],Lääkkeet[[#This Row],[Alin saldo 
1.1.-30.6.2025 (pakkauksia)]])*Lääkkeet[[#This Row],[Kirjanpitoarvo / pakkaus 1.1.2025
(EUR  ALV 0 %)]]</f>
        <v>0</v>
      </c>
      <c r="P1616" s="17"/>
      <c r="Q1616" s="12"/>
      <c r="R1616" s="12"/>
      <c r="S1616" s="12"/>
      <c r="T1616" s="13"/>
      <c r="U1616" s="39">
        <f>MIN(Lääkkeet[[#This Row],[Velvoite 1.7.2025 (pakkauksia)]],Lääkkeet[[#This Row],[Suurimman alitusluvan mukainen velvoite
1.7.-31.12.2025 (pakkauksia)]],Lääkkeet[[#This Row],[Alin saldo 
1.7.-31.12.2025 (pakkauksia)]])*Lääkkeet[[#This Row],[Kirjanpitoarvo / pakkaus 1.7.2025
(EUR  ALV 0 %)]]</f>
        <v>0</v>
      </c>
      <c r="W1616" s="49" t="str" cm="1">
        <f t="array" ref="W1616">IFERROR(_xlfn.IFS(Lääkkeet[[#This Row],[Sitoutunut pääoma 
1.1.-30.6.2025 (EUR)]]&gt;0,"Täytetyt",Lääkkeet[[#This Row],[Sitoutunut pääoma 
1.7.-31.12.2025 (EUR)]]&gt;0,"Täytetyt"),"")</f>
        <v/>
      </c>
      <c r="X1616" s="49"/>
      <c r="Y1616" s="5">
        <f>Hakulomake!$B$29</f>
        <v>0</v>
      </c>
    </row>
    <row r="1617" spans="2:25" x14ac:dyDescent="0.25">
      <c r="B1617" s="5">
        <f>Hakulomake!$B$17</f>
        <v>0</v>
      </c>
      <c r="J1617" s="16"/>
      <c r="O1617" s="39">
        <f>MIN(Lääkkeet[[#This Row],[Velvoite 1.1.2025 (pakkauksia)]],Lääkkeet[[#This Row],[Suurimman alitusluvan mukainen velvoite 
1.1.-30.6.2025 (pakkauksia)]],Lääkkeet[[#This Row],[Alin saldo 
1.1.-30.6.2025 (pakkauksia)]])*Lääkkeet[[#This Row],[Kirjanpitoarvo / pakkaus 1.1.2025
(EUR  ALV 0 %)]]</f>
        <v>0</v>
      </c>
      <c r="P1617" s="17"/>
      <c r="Q1617" s="12"/>
      <c r="R1617" s="12"/>
      <c r="S1617" s="12"/>
      <c r="T1617" s="13"/>
      <c r="U1617" s="39">
        <f>MIN(Lääkkeet[[#This Row],[Velvoite 1.7.2025 (pakkauksia)]],Lääkkeet[[#This Row],[Suurimman alitusluvan mukainen velvoite
1.7.-31.12.2025 (pakkauksia)]],Lääkkeet[[#This Row],[Alin saldo 
1.7.-31.12.2025 (pakkauksia)]])*Lääkkeet[[#This Row],[Kirjanpitoarvo / pakkaus 1.7.2025
(EUR  ALV 0 %)]]</f>
        <v>0</v>
      </c>
      <c r="W1617" s="49" t="str" cm="1">
        <f t="array" ref="W1617">IFERROR(_xlfn.IFS(Lääkkeet[[#This Row],[Sitoutunut pääoma 
1.1.-30.6.2025 (EUR)]]&gt;0,"Täytetyt",Lääkkeet[[#This Row],[Sitoutunut pääoma 
1.7.-31.12.2025 (EUR)]]&gt;0,"Täytetyt"),"")</f>
        <v/>
      </c>
      <c r="X1617" s="49"/>
      <c r="Y1617" s="5">
        <f>Hakulomake!$B$29</f>
        <v>0</v>
      </c>
    </row>
    <row r="1618" spans="2:25" x14ac:dyDescent="0.25">
      <c r="B1618" s="5">
        <f>Hakulomake!$B$17</f>
        <v>0</v>
      </c>
      <c r="J1618" s="16"/>
      <c r="O1618" s="39">
        <f>MIN(Lääkkeet[[#This Row],[Velvoite 1.1.2025 (pakkauksia)]],Lääkkeet[[#This Row],[Suurimman alitusluvan mukainen velvoite 
1.1.-30.6.2025 (pakkauksia)]],Lääkkeet[[#This Row],[Alin saldo 
1.1.-30.6.2025 (pakkauksia)]])*Lääkkeet[[#This Row],[Kirjanpitoarvo / pakkaus 1.1.2025
(EUR  ALV 0 %)]]</f>
        <v>0</v>
      </c>
      <c r="P1618" s="17"/>
      <c r="Q1618" s="12"/>
      <c r="R1618" s="12"/>
      <c r="S1618" s="12"/>
      <c r="T1618" s="13"/>
      <c r="U1618" s="39">
        <f>MIN(Lääkkeet[[#This Row],[Velvoite 1.7.2025 (pakkauksia)]],Lääkkeet[[#This Row],[Suurimman alitusluvan mukainen velvoite
1.7.-31.12.2025 (pakkauksia)]],Lääkkeet[[#This Row],[Alin saldo 
1.7.-31.12.2025 (pakkauksia)]])*Lääkkeet[[#This Row],[Kirjanpitoarvo / pakkaus 1.7.2025
(EUR  ALV 0 %)]]</f>
        <v>0</v>
      </c>
      <c r="W1618" s="49" t="str" cm="1">
        <f t="array" ref="W1618">IFERROR(_xlfn.IFS(Lääkkeet[[#This Row],[Sitoutunut pääoma 
1.1.-30.6.2025 (EUR)]]&gt;0,"Täytetyt",Lääkkeet[[#This Row],[Sitoutunut pääoma 
1.7.-31.12.2025 (EUR)]]&gt;0,"Täytetyt"),"")</f>
        <v/>
      </c>
      <c r="X1618" s="49"/>
      <c r="Y1618" s="5">
        <f>Hakulomake!$B$29</f>
        <v>0</v>
      </c>
    </row>
    <row r="1619" spans="2:25" x14ac:dyDescent="0.25">
      <c r="B1619" s="5">
        <f>Hakulomake!$B$17</f>
        <v>0</v>
      </c>
      <c r="J1619" s="16"/>
      <c r="O1619" s="39">
        <f>MIN(Lääkkeet[[#This Row],[Velvoite 1.1.2025 (pakkauksia)]],Lääkkeet[[#This Row],[Suurimman alitusluvan mukainen velvoite 
1.1.-30.6.2025 (pakkauksia)]],Lääkkeet[[#This Row],[Alin saldo 
1.1.-30.6.2025 (pakkauksia)]])*Lääkkeet[[#This Row],[Kirjanpitoarvo / pakkaus 1.1.2025
(EUR  ALV 0 %)]]</f>
        <v>0</v>
      </c>
      <c r="P1619" s="17"/>
      <c r="Q1619" s="12"/>
      <c r="R1619" s="12"/>
      <c r="S1619" s="12"/>
      <c r="T1619" s="13"/>
      <c r="U1619" s="39">
        <f>MIN(Lääkkeet[[#This Row],[Velvoite 1.7.2025 (pakkauksia)]],Lääkkeet[[#This Row],[Suurimman alitusluvan mukainen velvoite
1.7.-31.12.2025 (pakkauksia)]],Lääkkeet[[#This Row],[Alin saldo 
1.7.-31.12.2025 (pakkauksia)]])*Lääkkeet[[#This Row],[Kirjanpitoarvo / pakkaus 1.7.2025
(EUR  ALV 0 %)]]</f>
        <v>0</v>
      </c>
      <c r="W1619" s="49" t="str" cm="1">
        <f t="array" ref="W1619">IFERROR(_xlfn.IFS(Lääkkeet[[#This Row],[Sitoutunut pääoma 
1.1.-30.6.2025 (EUR)]]&gt;0,"Täytetyt",Lääkkeet[[#This Row],[Sitoutunut pääoma 
1.7.-31.12.2025 (EUR)]]&gt;0,"Täytetyt"),"")</f>
        <v/>
      </c>
      <c r="X1619" s="49"/>
      <c r="Y1619" s="5">
        <f>Hakulomake!$B$29</f>
        <v>0</v>
      </c>
    </row>
    <row r="1620" spans="2:25" x14ac:dyDescent="0.25">
      <c r="B1620" s="5">
        <f>Hakulomake!$B$17</f>
        <v>0</v>
      </c>
      <c r="J1620" s="16"/>
      <c r="O1620" s="39">
        <f>MIN(Lääkkeet[[#This Row],[Velvoite 1.1.2025 (pakkauksia)]],Lääkkeet[[#This Row],[Suurimman alitusluvan mukainen velvoite 
1.1.-30.6.2025 (pakkauksia)]],Lääkkeet[[#This Row],[Alin saldo 
1.1.-30.6.2025 (pakkauksia)]])*Lääkkeet[[#This Row],[Kirjanpitoarvo / pakkaus 1.1.2025
(EUR  ALV 0 %)]]</f>
        <v>0</v>
      </c>
      <c r="P1620" s="17"/>
      <c r="Q1620" s="12"/>
      <c r="R1620" s="12"/>
      <c r="S1620" s="12"/>
      <c r="T1620" s="13"/>
      <c r="U1620" s="39">
        <f>MIN(Lääkkeet[[#This Row],[Velvoite 1.7.2025 (pakkauksia)]],Lääkkeet[[#This Row],[Suurimman alitusluvan mukainen velvoite
1.7.-31.12.2025 (pakkauksia)]],Lääkkeet[[#This Row],[Alin saldo 
1.7.-31.12.2025 (pakkauksia)]])*Lääkkeet[[#This Row],[Kirjanpitoarvo / pakkaus 1.7.2025
(EUR  ALV 0 %)]]</f>
        <v>0</v>
      </c>
      <c r="W1620" s="49" t="str" cm="1">
        <f t="array" ref="W1620">IFERROR(_xlfn.IFS(Lääkkeet[[#This Row],[Sitoutunut pääoma 
1.1.-30.6.2025 (EUR)]]&gt;0,"Täytetyt",Lääkkeet[[#This Row],[Sitoutunut pääoma 
1.7.-31.12.2025 (EUR)]]&gt;0,"Täytetyt"),"")</f>
        <v/>
      </c>
      <c r="X1620" s="49"/>
      <c r="Y1620" s="5">
        <f>Hakulomake!$B$29</f>
        <v>0</v>
      </c>
    </row>
    <row r="1621" spans="2:25" x14ac:dyDescent="0.25">
      <c r="B1621" s="5">
        <f>Hakulomake!$B$17</f>
        <v>0</v>
      </c>
      <c r="J1621" s="16"/>
      <c r="O1621" s="39">
        <f>MIN(Lääkkeet[[#This Row],[Velvoite 1.1.2025 (pakkauksia)]],Lääkkeet[[#This Row],[Suurimman alitusluvan mukainen velvoite 
1.1.-30.6.2025 (pakkauksia)]],Lääkkeet[[#This Row],[Alin saldo 
1.1.-30.6.2025 (pakkauksia)]])*Lääkkeet[[#This Row],[Kirjanpitoarvo / pakkaus 1.1.2025
(EUR  ALV 0 %)]]</f>
        <v>0</v>
      </c>
      <c r="P1621" s="17"/>
      <c r="Q1621" s="12"/>
      <c r="R1621" s="12"/>
      <c r="S1621" s="12"/>
      <c r="T1621" s="13"/>
      <c r="U1621" s="39">
        <f>MIN(Lääkkeet[[#This Row],[Velvoite 1.7.2025 (pakkauksia)]],Lääkkeet[[#This Row],[Suurimman alitusluvan mukainen velvoite
1.7.-31.12.2025 (pakkauksia)]],Lääkkeet[[#This Row],[Alin saldo 
1.7.-31.12.2025 (pakkauksia)]])*Lääkkeet[[#This Row],[Kirjanpitoarvo / pakkaus 1.7.2025
(EUR  ALV 0 %)]]</f>
        <v>0</v>
      </c>
      <c r="W1621" s="49" t="str" cm="1">
        <f t="array" ref="W1621">IFERROR(_xlfn.IFS(Lääkkeet[[#This Row],[Sitoutunut pääoma 
1.1.-30.6.2025 (EUR)]]&gt;0,"Täytetyt",Lääkkeet[[#This Row],[Sitoutunut pääoma 
1.7.-31.12.2025 (EUR)]]&gt;0,"Täytetyt"),"")</f>
        <v/>
      </c>
      <c r="X1621" s="49"/>
      <c r="Y1621" s="5">
        <f>Hakulomake!$B$29</f>
        <v>0</v>
      </c>
    </row>
    <row r="1622" spans="2:25" x14ac:dyDescent="0.25">
      <c r="B1622" s="5">
        <f>Hakulomake!$B$17</f>
        <v>0</v>
      </c>
      <c r="J1622" s="16"/>
      <c r="O1622" s="39">
        <f>MIN(Lääkkeet[[#This Row],[Velvoite 1.1.2025 (pakkauksia)]],Lääkkeet[[#This Row],[Suurimman alitusluvan mukainen velvoite 
1.1.-30.6.2025 (pakkauksia)]],Lääkkeet[[#This Row],[Alin saldo 
1.1.-30.6.2025 (pakkauksia)]])*Lääkkeet[[#This Row],[Kirjanpitoarvo / pakkaus 1.1.2025
(EUR  ALV 0 %)]]</f>
        <v>0</v>
      </c>
      <c r="P1622" s="17"/>
      <c r="Q1622" s="12"/>
      <c r="R1622" s="12"/>
      <c r="S1622" s="12"/>
      <c r="T1622" s="13"/>
      <c r="U1622" s="39">
        <f>MIN(Lääkkeet[[#This Row],[Velvoite 1.7.2025 (pakkauksia)]],Lääkkeet[[#This Row],[Suurimman alitusluvan mukainen velvoite
1.7.-31.12.2025 (pakkauksia)]],Lääkkeet[[#This Row],[Alin saldo 
1.7.-31.12.2025 (pakkauksia)]])*Lääkkeet[[#This Row],[Kirjanpitoarvo / pakkaus 1.7.2025
(EUR  ALV 0 %)]]</f>
        <v>0</v>
      </c>
      <c r="W1622" s="49" t="str" cm="1">
        <f t="array" ref="W1622">IFERROR(_xlfn.IFS(Lääkkeet[[#This Row],[Sitoutunut pääoma 
1.1.-30.6.2025 (EUR)]]&gt;0,"Täytetyt",Lääkkeet[[#This Row],[Sitoutunut pääoma 
1.7.-31.12.2025 (EUR)]]&gt;0,"Täytetyt"),"")</f>
        <v/>
      </c>
      <c r="X1622" s="49"/>
      <c r="Y1622" s="5">
        <f>Hakulomake!$B$29</f>
        <v>0</v>
      </c>
    </row>
    <row r="1623" spans="2:25" x14ac:dyDescent="0.25">
      <c r="B1623" s="5">
        <f>Hakulomake!$B$17</f>
        <v>0</v>
      </c>
      <c r="J1623" s="16"/>
      <c r="O1623" s="39">
        <f>MIN(Lääkkeet[[#This Row],[Velvoite 1.1.2025 (pakkauksia)]],Lääkkeet[[#This Row],[Suurimman alitusluvan mukainen velvoite 
1.1.-30.6.2025 (pakkauksia)]],Lääkkeet[[#This Row],[Alin saldo 
1.1.-30.6.2025 (pakkauksia)]])*Lääkkeet[[#This Row],[Kirjanpitoarvo / pakkaus 1.1.2025
(EUR  ALV 0 %)]]</f>
        <v>0</v>
      </c>
      <c r="P1623" s="17"/>
      <c r="Q1623" s="12"/>
      <c r="R1623" s="12"/>
      <c r="S1623" s="12"/>
      <c r="T1623" s="13"/>
      <c r="U1623" s="39">
        <f>MIN(Lääkkeet[[#This Row],[Velvoite 1.7.2025 (pakkauksia)]],Lääkkeet[[#This Row],[Suurimman alitusluvan mukainen velvoite
1.7.-31.12.2025 (pakkauksia)]],Lääkkeet[[#This Row],[Alin saldo 
1.7.-31.12.2025 (pakkauksia)]])*Lääkkeet[[#This Row],[Kirjanpitoarvo / pakkaus 1.7.2025
(EUR  ALV 0 %)]]</f>
        <v>0</v>
      </c>
      <c r="W1623" s="49" t="str" cm="1">
        <f t="array" ref="W1623">IFERROR(_xlfn.IFS(Lääkkeet[[#This Row],[Sitoutunut pääoma 
1.1.-30.6.2025 (EUR)]]&gt;0,"Täytetyt",Lääkkeet[[#This Row],[Sitoutunut pääoma 
1.7.-31.12.2025 (EUR)]]&gt;0,"Täytetyt"),"")</f>
        <v/>
      </c>
      <c r="X1623" s="49"/>
      <c r="Y1623" s="5">
        <f>Hakulomake!$B$29</f>
        <v>0</v>
      </c>
    </row>
    <row r="1624" spans="2:25" x14ac:dyDescent="0.25">
      <c r="B1624" s="5">
        <f>Hakulomake!$B$17</f>
        <v>0</v>
      </c>
      <c r="J1624" s="16"/>
      <c r="O1624" s="39">
        <f>MIN(Lääkkeet[[#This Row],[Velvoite 1.1.2025 (pakkauksia)]],Lääkkeet[[#This Row],[Suurimman alitusluvan mukainen velvoite 
1.1.-30.6.2025 (pakkauksia)]],Lääkkeet[[#This Row],[Alin saldo 
1.1.-30.6.2025 (pakkauksia)]])*Lääkkeet[[#This Row],[Kirjanpitoarvo / pakkaus 1.1.2025
(EUR  ALV 0 %)]]</f>
        <v>0</v>
      </c>
      <c r="P1624" s="17"/>
      <c r="Q1624" s="12"/>
      <c r="R1624" s="12"/>
      <c r="S1624" s="12"/>
      <c r="T1624" s="13"/>
      <c r="U1624" s="39">
        <f>MIN(Lääkkeet[[#This Row],[Velvoite 1.7.2025 (pakkauksia)]],Lääkkeet[[#This Row],[Suurimman alitusluvan mukainen velvoite
1.7.-31.12.2025 (pakkauksia)]],Lääkkeet[[#This Row],[Alin saldo 
1.7.-31.12.2025 (pakkauksia)]])*Lääkkeet[[#This Row],[Kirjanpitoarvo / pakkaus 1.7.2025
(EUR  ALV 0 %)]]</f>
        <v>0</v>
      </c>
      <c r="W1624" s="49" t="str" cm="1">
        <f t="array" ref="W1624">IFERROR(_xlfn.IFS(Lääkkeet[[#This Row],[Sitoutunut pääoma 
1.1.-30.6.2025 (EUR)]]&gt;0,"Täytetyt",Lääkkeet[[#This Row],[Sitoutunut pääoma 
1.7.-31.12.2025 (EUR)]]&gt;0,"Täytetyt"),"")</f>
        <v/>
      </c>
      <c r="X1624" s="49"/>
      <c r="Y1624" s="5">
        <f>Hakulomake!$B$29</f>
        <v>0</v>
      </c>
    </row>
    <row r="1625" spans="2:25" x14ac:dyDescent="0.25">
      <c r="B1625" s="5">
        <f>Hakulomake!$B$17</f>
        <v>0</v>
      </c>
      <c r="J1625" s="16"/>
      <c r="O1625" s="39">
        <f>MIN(Lääkkeet[[#This Row],[Velvoite 1.1.2025 (pakkauksia)]],Lääkkeet[[#This Row],[Suurimman alitusluvan mukainen velvoite 
1.1.-30.6.2025 (pakkauksia)]],Lääkkeet[[#This Row],[Alin saldo 
1.1.-30.6.2025 (pakkauksia)]])*Lääkkeet[[#This Row],[Kirjanpitoarvo / pakkaus 1.1.2025
(EUR  ALV 0 %)]]</f>
        <v>0</v>
      </c>
      <c r="P1625" s="17"/>
      <c r="Q1625" s="12"/>
      <c r="R1625" s="12"/>
      <c r="S1625" s="12"/>
      <c r="T1625" s="13"/>
      <c r="U1625" s="39">
        <f>MIN(Lääkkeet[[#This Row],[Velvoite 1.7.2025 (pakkauksia)]],Lääkkeet[[#This Row],[Suurimman alitusluvan mukainen velvoite
1.7.-31.12.2025 (pakkauksia)]],Lääkkeet[[#This Row],[Alin saldo 
1.7.-31.12.2025 (pakkauksia)]])*Lääkkeet[[#This Row],[Kirjanpitoarvo / pakkaus 1.7.2025
(EUR  ALV 0 %)]]</f>
        <v>0</v>
      </c>
      <c r="W1625" s="49" t="str" cm="1">
        <f t="array" ref="W1625">IFERROR(_xlfn.IFS(Lääkkeet[[#This Row],[Sitoutunut pääoma 
1.1.-30.6.2025 (EUR)]]&gt;0,"Täytetyt",Lääkkeet[[#This Row],[Sitoutunut pääoma 
1.7.-31.12.2025 (EUR)]]&gt;0,"Täytetyt"),"")</f>
        <v/>
      </c>
      <c r="X1625" s="49"/>
      <c r="Y1625" s="5">
        <f>Hakulomake!$B$29</f>
        <v>0</v>
      </c>
    </row>
    <row r="1626" spans="2:25" x14ac:dyDescent="0.25">
      <c r="B1626" s="5">
        <f>Hakulomake!$B$17</f>
        <v>0</v>
      </c>
      <c r="J1626" s="16"/>
      <c r="O1626" s="39">
        <f>MIN(Lääkkeet[[#This Row],[Velvoite 1.1.2025 (pakkauksia)]],Lääkkeet[[#This Row],[Suurimman alitusluvan mukainen velvoite 
1.1.-30.6.2025 (pakkauksia)]],Lääkkeet[[#This Row],[Alin saldo 
1.1.-30.6.2025 (pakkauksia)]])*Lääkkeet[[#This Row],[Kirjanpitoarvo / pakkaus 1.1.2025
(EUR  ALV 0 %)]]</f>
        <v>0</v>
      </c>
      <c r="P1626" s="17"/>
      <c r="Q1626" s="12"/>
      <c r="R1626" s="12"/>
      <c r="S1626" s="12"/>
      <c r="T1626" s="13"/>
      <c r="U1626" s="39">
        <f>MIN(Lääkkeet[[#This Row],[Velvoite 1.7.2025 (pakkauksia)]],Lääkkeet[[#This Row],[Suurimman alitusluvan mukainen velvoite
1.7.-31.12.2025 (pakkauksia)]],Lääkkeet[[#This Row],[Alin saldo 
1.7.-31.12.2025 (pakkauksia)]])*Lääkkeet[[#This Row],[Kirjanpitoarvo / pakkaus 1.7.2025
(EUR  ALV 0 %)]]</f>
        <v>0</v>
      </c>
      <c r="W1626" s="49" t="str" cm="1">
        <f t="array" ref="W1626">IFERROR(_xlfn.IFS(Lääkkeet[[#This Row],[Sitoutunut pääoma 
1.1.-30.6.2025 (EUR)]]&gt;0,"Täytetyt",Lääkkeet[[#This Row],[Sitoutunut pääoma 
1.7.-31.12.2025 (EUR)]]&gt;0,"Täytetyt"),"")</f>
        <v/>
      </c>
      <c r="X1626" s="49"/>
      <c r="Y1626" s="5">
        <f>Hakulomake!$B$29</f>
        <v>0</v>
      </c>
    </row>
    <row r="1627" spans="2:25" x14ac:dyDescent="0.25">
      <c r="B1627" s="5">
        <f>Hakulomake!$B$17</f>
        <v>0</v>
      </c>
      <c r="J1627" s="16"/>
      <c r="O1627" s="39">
        <f>MIN(Lääkkeet[[#This Row],[Velvoite 1.1.2025 (pakkauksia)]],Lääkkeet[[#This Row],[Suurimman alitusluvan mukainen velvoite 
1.1.-30.6.2025 (pakkauksia)]],Lääkkeet[[#This Row],[Alin saldo 
1.1.-30.6.2025 (pakkauksia)]])*Lääkkeet[[#This Row],[Kirjanpitoarvo / pakkaus 1.1.2025
(EUR  ALV 0 %)]]</f>
        <v>0</v>
      </c>
      <c r="P1627" s="17"/>
      <c r="Q1627" s="12"/>
      <c r="R1627" s="12"/>
      <c r="S1627" s="12"/>
      <c r="T1627" s="13"/>
      <c r="U1627" s="39">
        <f>MIN(Lääkkeet[[#This Row],[Velvoite 1.7.2025 (pakkauksia)]],Lääkkeet[[#This Row],[Suurimman alitusluvan mukainen velvoite
1.7.-31.12.2025 (pakkauksia)]],Lääkkeet[[#This Row],[Alin saldo 
1.7.-31.12.2025 (pakkauksia)]])*Lääkkeet[[#This Row],[Kirjanpitoarvo / pakkaus 1.7.2025
(EUR  ALV 0 %)]]</f>
        <v>0</v>
      </c>
      <c r="W1627" s="49" t="str" cm="1">
        <f t="array" ref="W1627">IFERROR(_xlfn.IFS(Lääkkeet[[#This Row],[Sitoutunut pääoma 
1.1.-30.6.2025 (EUR)]]&gt;0,"Täytetyt",Lääkkeet[[#This Row],[Sitoutunut pääoma 
1.7.-31.12.2025 (EUR)]]&gt;0,"Täytetyt"),"")</f>
        <v/>
      </c>
      <c r="X1627" s="49"/>
      <c r="Y1627" s="5">
        <f>Hakulomake!$B$29</f>
        <v>0</v>
      </c>
    </row>
    <row r="1628" spans="2:25" x14ac:dyDescent="0.25">
      <c r="B1628" s="5">
        <f>Hakulomake!$B$17</f>
        <v>0</v>
      </c>
      <c r="J1628" s="16"/>
      <c r="O1628" s="39">
        <f>MIN(Lääkkeet[[#This Row],[Velvoite 1.1.2025 (pakkauksia)]],Lääkkeet[[#This Row],[Suurimman alitusluvan mukainen velvoite 
1.1.-30.6.2025 (pakkauksia)]],Lääkkeet[[#This Row],[Alin saldo 
1.1.-30.6.2025 (pakkauksia)]])*Lääkkeet[[#This Row],[Kirjanpitoarvo / pakkaus 1.1.2025
(EUR  ALV 0 %)]]</f>
        <v>0</v>
      </c>
      <c r="P1628" s="17"/>
      <c r="Q1628" s="12"/>
      <c r="R1628" s="12"/>
      <c r="S1628" s="12"/>
      <c r="T1628" s="13"/>
      <c r="U1628" s="39">
        <f>MIN(Lääkkeet[[#This Row],[Velvoite 1.7.2025 (pakkauksia)]],Lääkkeet[[#This Row],[Suurimman alitusluvan mukainen velvoite
1.7.-31.12.2025 (pakkauksia)]],Lääkkeet[[#This Row],[Alin saldo 
1.7.-31.12.2025 (pakkauksia)]])*Lääkkeet[[#This Row],[Kirjanpitoarvo / pakkaus 1.7.2025
(EUR  ALV 0 %)]]</f>
        <v>0</v>
      </c>
      <c r="W1628" s="49" t="str" cm="1">
        <f t="array" ref="W1628">IFERROR(_xlfn.IFS(Lääkkeet[[#This Row],[Sitoutunut pääoma 
1.1.-30.6.2025 (EUR)]]&gt;0,"Täytetyt",Lääkkeet[[#This Row],[Sitoutunut pääoma 
1.7.-31.12.2025 (EUR)]]&gt;0,"Täytetyt"),"")</f>
        <v/>
      </c>
      <c r="X1628" s="49"/>
      <c r="Y1628" s="5">
        <f>Hakulomake!$B$29</f>
        <v>0</v>
      </c>
    </row>
    <row r="1629" spans="2:25" x14ac:dyDescent="0.25">
      <c r="B1629" s="5">
        <f>Hakulomake!$B$17</f>
        <v>0</v>
      </c>
      <c r="J1629" s="16"/>
      <c r="O1629" s="39">
        <f>MIN(Lääkkeet[[#This Row],[Velvoite 1.1.2025 (pakkauksia)]],Lääkkeet[[#This Row],[Suurimman alitusluvan mukainen velvoite 
1.1.-30.6.2025 (pakkauksia)]],Lääkkeet[[#This Row],[Alin saldo 
1.1.-30.6.2025 (pakkauksia)]])*Lääkkeet[[#This Row],[Kirjanpitoarvo / pakkaus 1.1.2025
(EUR  ALV 0 %)]]</f>
        <v>0</v>
      </c>
      <c r="P1629" s="17"/>
      <c r="Q1629" s="12"/>
      <c r="R1629" s="12"/>
      <c r="S1629" s="12"/>
      <c r="T1629" s="13"/>
      <c r="U1629" s="39">
        <f>MIN(Lääkkeet[[#This Row],[Velvoite 1.7.2025 (pakkauksia)]],Lääkkeet[[#This Row],[Suurimman alitusluvan mukainen velvoite
1.7.-31.12.2025 (pakkauksia)]],Lääkkeet[[#This Row],[Alin saldo 
1.7.-31.12.2025 (pakkauksia)]])*Lääkkeet[[#This Row],[Kirjanpitoarvo / pakkaus 1.7.2025
(EUR  ALV 0 %)]]</f>
        <v>0</v>
      </c>
      <c r="W1629" s="49" t="str" cm="1">
        <f t="array" ref="W1629">IFERROR(_xlfn.IFS(Lääkkeet[[#This Row],[Sitoutunut pääoma 
1.1.-30.6.2025 (EUR)]]&gt;0,"Täytetyt",Lääkkeet[[#This Row],[Sitoutunut pääoma 
1.7.-31.12.2025 (EUR)]]&gt;0,"Täytetyt"),"")</f>
        <v/>
      </c>
      <c r="X1629" s="49"/>
      <c r="Y1629" s="5">
        <f>Hakulomake!$B$29</f>
        <v>0</v>
      </c>
    </row>
    <row r="1630" spans="2:25" x14ac:dyDescent="0.25">
      <c r="B1630" s="5">
        <f>Hakulomake!$B$17</f>
        <v>0</v>
      </c>
      <c r="J1630" s="16"/>
      <c r="O1630" s="39">
        <f>MIN(Lääkkeet[[#This Row],[Velvoite 1.1.2025 (pakkauksia)]],Lääkkeet[[#This Row],[Suurimman alitusluvan mukainen velvoite 
1.1.-30.6.2025 (pakkauksia)]],Lääkkeet[[#This Row],[Alin saldo 
1.1.-30.6.2025 (pakkauksia)]])*Lääkkeet[[#This Row],[Kirjanpitoarvo / pakkaus 1.1.2025
(EUR  ALV 0 %)]]</f>
        <v>0</v>
      </c>
      <c r="P1630" s="17"/>
      <c r="Q1630" s="12"/>
      <c r="R1630" s="12"/>
      <c r="S1630" s="12"/>
      <c r="T1630" s="13"/>
      <c r="U1630" s="39">
        <f>MIN(Lääkkeet[[#This Row],[Velvoite 1.7.2025 (pakkauksia)]],Lääkkeet[[#This Row],[Suurimman alitusluvan mukainen velvoite
1.7.-31.12.2025 (pakkauksia)]],Lääkkeet[[#This Row],[Alin saldo 
1.7.-31.12.2025 (pakkauksia)]])*Lääkkeet[[#This Row],[Kirjanpitoarvo / pakkaus 1.7.2025
(EUR  ALV 0 %)]]</f>
        <v>0</v>
      </c>
      <c r="W1630" s="49" t="str" cm="1">
        <f t="array" ref="W1630">IFERROR(_xlfn.IFS(Lääkkeet[[#This Row],[Sitoutunut pääoma 
1.1.-30.6.2025 (EUR)]]&gt;0,"Täytetyt",Lääkkeet[[#This Row],[Sitoutunut pääoma 
1.7.-31.12.2025 (EUR)]]&gt;0,"Täytetyt"),"")</f>
        <v/>
      </c>
      <c r="X1630" s="49"/>
      <c r="Y1630" s="5">
        <f>Hakulomake!$B$29</f>
        <v>0</v>
      </c>
    </row>
    <row r="1631" spans="2:25" x14ac:dyDescent="0.25">
      <c r="B1631" s="5">
        <f>Hakulomake!$B$17</f>
        <v>0</v>
      </c>
      <c r="J1631" s="16"/>
      <c r="O1631" s="39">
        <f>MIN(Lääkkeet[[#This Row],[Velvoite 1.1.2025 (pakkauksia)]],Lääkkeet[[#This Row],[Suurimman alitusluvan mukainen velvoite 
1.1.-30.6.2025 (pakkauksia)]],Lääkkeet[[#This Row],[Alin saldo 
1.1.-30.6.2025 (pakkauksia)]])*Lääkkeet[[#This Row],[Kirjanpitoarvo / pakkaus 1.1.2025
(EUR  ALV 0 %)]]</f>
        <v>0</v>
      </c>
      <c r="P1631" s="17"/>
      <c r="Q1631" s="12"/>
      <c r="R1631" s="12"/>
      <c r="S1631" s="12"/>
      <c r="T1631" s="13"/>
      <c r="U1631" s="39">
        <f>MIN(Lääkkeet[[#This Row],[Velvoite 1.7.2025 (pakkauksia)]],Lääkkeet[[#This Row],[Suurimman alitusluvan mukainen velvoite
1.7.-31.12.2025 (pakkauksia)]],Lääkkeet[[#This Row],[Alin saldo 
1.7.-31.12.2025 (pakkauksia)]])*Lääkkeet[[#This Row],[Kirjanpitoarvo / pakkaus 1.7.2025
(EUR  ALV 0 %)]]</f>
        <v>0</v>
      </c>
      <c r="W1631" s="49" t="str" cm="1">
        <f t="array" ref="W1631">IFERROR(_xlfn.IFS(Lääkkeet[[#This Row],[Sitoutunut pääoma 
1.1.-30.6.2025 (EUR)]]&gt;0,"Täytetyt",Lääkkeet[[#This Row],[Sitoutunut pääoma 
1.7.-31.12.2025 (EUR)]]&gt;0,"Täytetyt"),"")</f>
        <v/>
      </c>
      <c r="X1631" s="49"/>
      <c r="Y1631" s="5">
        <f>Hakulomake!$B$29</f>
        <v>0</v>
      </c>
    </row>
    <row r="1632" spans="2:25" x14ac:dyDescent="0.25">
      <c r="B1632" s="5">
        <f>Hakulomake!$B$17</f>
        <v>0</v>
      </c>
      <c r="J1632" s="16"/>
      <c r="O1632" s="39">
        <f>MIN(Lääkkeet[[#This Row],[Velvoite 1.1.2025 (pakkauksia)]],Lääkkeet[[#This Row],[Suurimman alitusluvan mukainen velvoite 
1.1.-30.6.2025 (pakkauksia)]],Lääkkeet[[#This Row],[Alin saldo 
1.1.-30.6.2025 (pakkauksia)]])*Lääkkeet[[#This Row],[Kirjanpitoarvo / pakkaus 1.1.2025
(EUR  ALV 0 %)]]</f>
        <v>0</v>
      </c>
      <c r="P1632" s="17"/>
      <c r="Q1632" s="12"/>
      <c r="R1632" s="12"/>
      <c r="S1632" s="12"/>
      <c r="T1632" s="13"/>
      <c r="U1632" s="39">
        <f>MIN(Lääkkeet[[#This Row],[Velvoite 1.7.2025 (pakkauksia)]],Lääkkeet[[#This Row],[Suurimman alitusluvan mukainen velvoite
1.7.-31.12.2025 (pakkauksia)]],Lääkkeet[[#This Row],[Alin saldo 
1.7.-31.12.2025 (pakkauksia)]])*Lääkkeet[[#This Row],[Kirjanpitoarvo / pakkaus 1.7.2025
(EUR  ALV 0 %)]]</f>
        <v>0</v>
      </c>
      <c r="W1632" s="49" t="str" cm="1">
        <f t="array" ref="W1632">IFERROR(_xlfn.IFS(Lääkkeet[[#This Row],[Sitoutunut pääoma 
1.1.-30.6.2025 (EUR)]]&gt;0,"Täytetyt",Lääkkeet[[#This Row],[Sitoutunut pääoma 
1.7.-31.12.2025 (EUR)]]&gt;0,"Täytetyt"),"")</f>
        <v/>
      </c>
      <c r="X1632" s="49"/>
      <c r="Y1632" s="5">
        <f>Hakulomake!$B$29</f>
        <v>0</v>
      </c>
    </row>
    <row r="1633" spans="2:25" x14ac:dyDescent="0.25">
      <c r="B1633" s="5">
        <f>Hakulomake!$B$17</f>
        <v>0</v>
      </c>
      <c r="J1633" s="16"/>
      <c r="O1633" s="39">
        <f>MIN(Lääkkeet[[#This Row],[Velvoite 1.1.2025 (pakkauksia)]],Lääkkeet[[#This Row],[Suurimman alitusluvan mukainen velvoite 
1.1.-30.6.2025 (pakkauksia)]],Lääkkeet[[#This Row],[Alin saldo 
1.1.-30.6.2025 (pakkauksia)]])*Lääkkeet[[#This Row],[Kirjanpitoarvo / pakkaus 1.1.2025
(EUR  ALV 0 %)]]</f>
        <v>0</v>
      </c>
      <c r="P1633" s="17"/>
      <c r="Q1633" s="12"/>
      <c r="R1633" s="12"/>
      <c r="S1633" s="12"/>
      <c r="T1633" s="13"/>
      <c r="U1633" s="39">
        <f>MIN(Lääkkeet[[#This Row],[Velvoite 1.7.2025 (pakkauksia)]],Lääkkeet[[#This Row],[Suurimman alitusluvan mukainen velvoite
1.7.-31.12.2025 (pakkauksia)]],Lääkkeet[[#This Row],[Alin saldo 
1.7.-31.12.2025 (pakkauksia)]])*Lääkkeet[[#This Row],[Kirjanpitoarvo / pakkaus 1.7.2025
(EUR  ALV 0 %)]]</f>
        <v>0</v>
      </c>
      <c r="W1633" s="49" t="str" cm="1">
        <f t="array" ref="W1633">IFERROR(_xlfn.IFS(Lääkkeet[[#This Row],[Sitoutunut pääoma 
1.1.-30.6.2025 (EUR)]]&gt;0,"Täytetyt",Lääkkeet[[#This Row],[Sitoutunut pääoma 
1.7.-31.12.2025 (EUR)]]&gt;0,"Täytetyt"),"")</f>
        <v/>
      </c>
      <c r="X1633" s="49"/>
      <c r="Y1633" s="5">
        <f>Hakulomake!$B$29</f>
        <v>0</v>
      </c>
    </row>
    <row r="1634" spans="2:25" x14ac:dyDescent="0.25">
      <c r="B1634" s="5">
        <f>Hakulomake!$B$17</f>
        <v>0</v>
      </c>
      <c r="J1634" s="16"/>
      <c r="O1634" s="39">
        <f>MIN(Lääkkeet[[#This Row],[Velvoite 1.1.2025 (pakkauksia)]],Lääkkeet[[#This Row],[Suurimman alitusluvan mukainen velvoite 
1.1.-30.6.2025 (pakkauksia)]],Lääkkeet[[#This Row],[Alin saldo 
1.1.-30.6.2025 (pakkauksia)]])*Lääkkeet[[#This Row],[Kirjanpitoarvo / pakkaus 1.1.2025
(EUR  ALV 0 %)]]</f>
        <v>0</v>
      </c>
      <c r="P1634" s="17"/>
      <c r="Q1634" s="12"/>
      <c r="R1634" s="12"/>
      <c r="S1634" s="12"/>
      <c r="T1634" s="13"/>
      <c r="U1634" s="39">
        <f>MIN(Lääkkeet[[#This Row],[Velvoite 1.7.2025 (pakkauksia)]],Lääkkeet[[#This Row],[Suurimman alitusluvan mukainen velvoite
1.7.-31.12.2025 (pakkauksia)]],Lääkkeet[[#This Row],[Alin saldo 
1.7.-31.12.2025 (pakkauksia)]])*Lääkkeet[[#This Row],[Kirjanpitoarvo / pakkaus 1.7.2025
(EUR  ALV 0 %)]]</f>
        <v>0</v>
      </c>
      <c r="W1634" s="49" t="str" cm="1">
        <f t="array" ref="W1634">IFERROR(_xlfn.IFS(Lääkkeet[[#This Row],[Sitoutunut pääoma 
1.1.-30.6.2025 (EUR)]]&gt;0,"Täytetyt",Lääkkeet[[#This Row],[Sitoutunut pääoma 
1.7.-31.12.2025 (EUR)]]&gt;0,"Täytetyt"),"")</f>
        <v/>
      </c>
      <c r="X1634" s="49"/>
      <c r="Y1634" s="5">
        <f>Hakulomake!$B$29</f>
        <v>0</v>
      </c>
    </row>
    <row r="1635" spans="2:25" x14ac:dyDescent="0.25">
      <c r="B1635" s="5">
        <f>Hakulomake!$B$17</f>
        <v>0</v>
      </c>
      <c r="J1635" s="16"/>
      <c r="O1635" s="39">
        <f>MIN(Lääkkeet[[#This Row],[Velvoite 1.1.2025 (pakkauksia)]],Lääkkeet[[#This Row],[Suurimman alitusluvan mukainen velvoite 
1.1.-30.6.2025 (pakkauksia)]],Lääkkeet[[#This Row],[Alin saldo 
1.1.-30.6.2025 (pakkauksia)]])*Lääkkeet[[#This Row],[Kirjanpitoarvo / pakkaus 1.1.2025
(EUR  ALV 0 %)]]</f>
        <v>0</v>
      </c>
      <c r="P1635" s="17"/>
      <c r="Q1635" s="12"/>
      <c r="R1635" s="12"/>
      <c r="S1635" s="12"/>
      <c r="T1635" s="13"/>
      <c r="U1635" s="39">
        <f>MIN(Lääkkeet[[#This Row],[Velvoite 1.7.2025 (pakkauksia)]],Lääkkeet[[#This Row],[Suurimman alitusluvan mukainen velvoite
1.7.-31.12.2025 (pakkauksia)]],Lääkkeet[[#This Row],[Alin saldo 
1.7.-31.12.2025 (pakkauksia)]])*Lääkkeet[[#This Row],[Kirjanpitoarvo / pakkaus 1.7.2025
(EUR  ALV 0 %)]]</f>
        <v>0</v>
      </c>
      <c r="W1635" s="49" t="str" cm="1">
        <f t="array" ref="W1635">IFERROR(_xlfn.IFS(Lääkkeet[[#This Row],[Sitoutunut pääoma 
1.1.-30.6.2025 (EUR)]]&gt;0,"Täytetyt",Lääkkeet[[#This Row],[Sitoutunut pääoma 
1.7.-31.12.2025 (EUR)]]&gt;0,"Täytetyt"),"")</f>
        <v/>
      </c>
      <c r="X1635" s="49"/>
      <c r="Y1635" s="5">
        <f>Hakulomake!$B$29</f>
        <v>0</v>
      </c>
    </row>
    <row r="1636" spans="2:25" x14ac:dyDescent="0.25">
      <c r="B1636" s="5">
        <f>Hakulomake!$B$17</f>
        <v>0</v>
      </c>
      <c r="J1636" s="16"/>
      <c r="O1636" s="39">
        <f>MIN(Lääkkeet[[#This Row],[Velvoite 1.1.2025 (pakkauksia)]],Lääkkeet[[#This Row],[Suurimman alitusluvan mukainen velvoite 
1.1.-30.6.2025 (pakkauksia)]],Lääkkeet[[#This Row],[Alin saldo 
1.1.-30.6.2025 (pakkauksia)]])*Lääkkeet[[#This Row],[Kirjanpitoarvo / pakkaus 1.1.2025
(EUR  ALV 0 %)]]</f>
        <v>0</v>
      </c>
      <c r="P1636" s="17"/>
      <c r="Q1636" s="12"/>
      <c r="R1636" s="12"/>
      <c r="S1636" s="12"/>
      <c r="T1636" s="13"/>
      <c r="U1636" s="39">
        <f>MIN(Lääkkeet[[#This Row],[Velvoite 1.7.2025 (pakkauksia)]],Lääkkeet[[#This Row],[Suurimman alitusluvan mukainen velvoite
1.7.-31.12.2025 (pakkauksia)]],Lääkkeet[[#This Row],[Alin saldo 
1.7.-31.12.2025 (pakkauksia)]])*Lääkkeet[[#This Row],[Kirjanpitoarvo / pakkaus 1.7.2025
(EUR  ALV 0 %)]]</f>
        <v>0</v>
      </c>
      <c r="W1636" s="49" t="str" cm="1">
        <f t="array" ref="W1636">IFERROR(_xlfn.IFS(Lääkkeet[[#This Row],[Sitoutunut pääoma 
1.1.-30.6.2025 (EUR)]]&gt;0,"Täytetyt",Lääkkeet[[#This Row],[Sitoutunut pääoma 
1.7.-31.12.2025 (EUR)]]&gt;0,"Täytetyt"),"")</f>
        <v/>
      </c>
      <c r="X1636" s="49"/>
      <c r="Y1636" s="5">
        <f>Hakulomake!$B$29</f>
        <v>0</v>
      </c>
    </row>
    <row r="1637" spans="2:25" x14ac:dyDescent="0.25">
      <c r="B1637" s="5">
        <f>Hakulomake!$B$17</f>
        <v>0</v>
      </c>
      <c r="J1637" s="16"/>
      <c r="O1637" s="39">
        <f>MIN(Lääkkeet[[#This Row],[Velvoite 1.1.2025 (pakkauksia)]],Lääkkeet[[#This Row],[Suurimman alitusluvan mukainen velvoite 
1.1.-30.6.2025 (pakkauksia)]],Lääkkeet[[#This Row],[Alin saldo 
1.1.-30.6.2025 (pakkauksia)]])*Lääkkeet[[#This Row],[Kirjanpitoarvo / pakkaus 1.1.2025
(EUR  ALV 0 %)]]</f>
        <v>0</v>
      </c>
      <c r="P1637" s="17"/>
      <c r="Q1637" s="12"/>
      <c r="R1637" s="12"/>
      <c r="S1637" s="12"/>
      <c r="T1637" s="13"/>
      <c r="U1637" s="39">
        <f>MIN(Lääkkeet[[#This Row],[Velvoite 1.7.2025 (pakkauksia)]],Lääkkeet[[#This Row],[Suurimman alitusluvan mukainen velvoite
1.7.-31.12.2025 (pakkauksia)]],Lääkkeet[[#This Row],[Alin saldo 
1.7.-31.12.2025 (pakkauksia)]])*Lääkkeet[[#This Row],[Kirjanpitoarvo / pakkaus 1.7.2025
(EUR  ALV 0 %)]]</f>
        <v>0</v>
      </c>
      <c r="W1637" s="49" t="str" cm="1">
        <f t="array" ref="W1637">IFERROR(_xlfn.IFS(Lääkkeet[[#This Row],[Sitoutunut pääoma 
1.1.-30.6.2025 (EUR)]]&gt;0,"Täytetyt",Lääkkeet[[#This Row],[Sitoutunut pääoma 
1.7.-31.12.2025 (EUR)]]&gt;0,"Täytetyt"),"")</f>
        <v/>
      </c>
      <c r="X1637" s="49"/>
      <c r="Y1637" s="5">
        <f>Hakulomake!$B$29</f>
        <v>0</v>
      </c>
    </row>
    <row r="1638" spans="2:25" x14ac:dyDescent="0.25">
      <c r="B1638" s="5">
        <f>Hakulomake!$B$17</f>
        <v>0</v>
      </c>
      <c r="J1638" s="16"/>
      <c r="O1638" s="39">
        <f>MIN(Lääkkeet[[#This Row],[Velvoite 1.1.2025 (pakkauksia)]],Lääkkeet[[#This Row],[Suurimman alitusluvan mukainen velvoite 
1.1.-30.6.2025 (pakkauksia)]],Lääkkeet[[#This Row],[Alin saldo 
1.1.-30.6.2025 (pakkauksia)]])*Lääkkeet[[#This Row],[Kirjanpitoarvo / pakkaus 1.1.2025
(EUR  ALV 0 %)]]</f>
        <v>0</v>
      </c>
      <c r="P1638" s="17"/>
      <c r="Q1638" s="12"/>
      <c r="R1638" s="12"/>
      <c r="S1638" s="12"/>
      <c r="T1638" s="13"/>
      <c r="U1638" s="39">
        <f>MIN(Lääkkeet[[#This Row],[Velvoite 1.7.2025 (pakkauksia)]],Lääkkeet[[#This Row],[Suurimman alitusluvan mukainen velvoite
1.7.-31.12.2025 (pakkauksia)]],Lääkkeet[[#This Row],[Alin saldo 
1.7.-31.12.2025 (pakkauksia)]])*Lääkkeet[[#This Row],[Kirjanpitoarvo / pakkaus 1.7.2025
(EUR  ALV 0 %)]]</f>
        <v>0</v>
      </c>
      <c r="W1638" s="49" t="str" cm="1">
        <f t="array" ref="W1638">IFERROR(_xlfn.IFS(Lääkkeet[[#This Row],[Sitoutunut pääoma 
1.1.-30.6.2025 (EUR)]]&gt;0,"Täytetyt",Lääkkeet[[#This Row],[Sitoutunut pääoma 
1.7.-31.12.2025 (EUR)]]&gt;0,"Täytetyt"),"")</f>
        <v/>
      </c>
      <c r="X1638" s="49"/>
      <c r="Y1638" s="5">
        <f>Hakulomake!$B$29</f>
        <v>0</v>
      </c>
    </row>
    <row r="1639" spans="2:25" x14ac:dyDescent="0.25">
      <c r="B1639" s="5">
        <f>Hakulomake!$B$17</f>
        <v>0</v>
      </c>
      <c r="J1639" s="16"/>
      <c r="O1639" s="39">
        <f>MIN(Lääkkeet[[#This Row],[Velvoite 1.1.2025 (pakkauksia)]],Lääkkeet[[#This Row],[Suurimman alitusluvan mukainen velvoite 
1.1.-30.6.2025 (pakkauksia)]],Lääkkeet[[#This Row],[Alin saldo 
1.1.-30.6.2025 (pakkauksia)]])*Lääkkeet[[#This Row],[Kirjanpitoarvo / pakkaus 1.1.2025
(EUR  ALV 0 %)]]</f>
        <v>0</v>
      </c>
      <c r="P1639" s="17"/>
      <c r="Q1639" s="12"/>
      <c r="R1639" s="12"/>
      <c r="S1639" s="12"/>
      <c r="T1639" s="13"/>
      <c r="U1639" s="39">
        <f>MIN(Lääkkeet[[#This Row],[Velvoite 1.7.2025 (pakkauksia)]],Lääkkeet[[#This Row],[Suurimman alitusluvan mukainen velvoite
1.7.-31.12.2025 (pakkauksia)]],Lääkkeet[[#This Row],[Alin saldo 
1.7.-31.12.2025 (pakkauksia)]])*Lääkkeet[[#This Row],[Kirjanpitoarvo / pakkaus 1.7.2025
(EUR  ALV 0 %)]]</f>
        <v>0</v>
      </c>
      <c r="W1639" s="49" t="str" cm="1">
        <f t="array" ref="W1639">IFERROR(_xlfn.IFS(Lääkkeet[[#This Row],[Sitoutunut pääoma 
1.1.-30.6.2025 (EUR)]]&gt;0,"Täytetyt",Lääkkeet[[#This Row],[Sitoutunut pääoma 
1.7.-31.12.2025 (EUR)]]&gt;0,"Täytetyt"),"")</f>
        <v/>
      </c>
      <c r="X1639" s="49"/>
      <c r="Y1639" s="5">
        <f>Hakulomake!$B$29</f>
        <v>0</v>
      </c>
    </row>
    <row r="1640" spans="2:25" x14ac:dyDescent="0.25">
      <c r="B1640" s="5">
        <f>Hakulomake!$B$17</f>
        <v>0</v>
      </c>
      <c r="J1640" s="16"/>
      <c r="O1640" s="39">
        <f>MIN(Lääkkeet[[#This Row],[Velvoite 1.1.2025 (pakkauksia)]],Lääkkeet[[#This Row],[Suurimman alitusluvan mukainen velvoite 
1.1.-30.6.2025 (pakkauksia)]],Lääkkeet[[#This Row],[Alin saldo 
1.1.-30.6.2025 (pakkauksia)]])*Lääkkeet[[#This Row],[Kirjanpitoarvo / pakkaus 1.1.2025
(EUR  ALV 0 %)]]</f>
        <v>0</v>
      </c>
      <c r="P1640" s="17"/>
      <c r="Q1640" s="12"/>
      <c r="R1640" s="12"/>
      <c r="S1640" s="12"/>
      <c r="T1640" s="13"/>
      <c r="U1640" s="39">
        <f>MIN(Lääkkeet[[#This Row],[Velvoite 1.7.2025 (pakkauksia)]],Lääkkeet[[#This Row],[Suurimman alitusluvan mukainen velvoite
1.7.-31.12.2025 (pakkauksia)]],Lääkkeet[[#This Row],[Alin saldo 
1.7.-31.12.2025 (pakkauksia)]])*Lääkkeet[[#This Row],[Kirjanpitoarvo / pakkaus 1.7.2025
(EUR  ALV 0 %)]]</f>
        <v>0</v>
      </c>
      <c r="W1640" s="49" t="str" cm="1">
        <f t="array" ref="W1640">IFERROR(_xlfn.IFS(Lääkkeet[[#This Row],[Sitoutunut pääoma 
1.1.-30.6.2025 (EUR)]]&gt;0,"Täytetyt",Lääkkeet[[#This Row],[Sitoutunut pääoma 
1.7.-31.12.2025 (EUR)]]&gt;0,"Täytetyt"),"")</f>
        <v/>
      </c>
      <c r="X1640" s="49"/>
      <c r="Y1640" s="5">
        <f>Hakulomake!$B$29</f>
        <v>0</v>
      </c>
    </row>
    <row r="1641" spans="2:25" x14ac:dyDescent="0.25">
      <c r="B1641" s="5">
        <f>Hakulomake!$B$17</f>
        <v>0</v>
      </c>
      <c r="J1641" s="16"/>
      <c r="O1641" s="39">
        <f>MIN(Lääkkeet[[#This Row],[Velvoite 1.1.2025 (pakkauksia)]],Lääkkeet[[#This Row],[Suurimman alitusluvan mukainen velvoite 
1.1.-30.6.2025 (pakkauksia)]],Lääkkeet[[#This Row],[Alin saldo 
1.1.-30.6.2025 (pakkauksia)]])*Lääkkeet[[#This Row],[Kirjanpitoarvo / pakkaus 1.1.2025
(EUR  ALV 0 %)]]</f>
        <v>0</v>
      </c>
      <c r="P1641" s="17"/>
      <c r="Q1641" s="12"/>
      <c r="R1641" s="12"/>
      <c r="S1641" s="12"/>
      <c r="T1641" s="13"/>
      <c r="U1641" s="39">
        <f>MIN(Lääkkeet[[#This Row],[Velvoite 1.7.2025 (pakkauksia)]],Lääkkeet[[#This Row],[Suurimman alitusluvan mukainen velvoite
1.7.-31.12.2025 (pakkauksia)]],Lääkkeet[[#This Row],[Alin saldo 
1.7.-31.12.2025 (pakkauksia)]])*Lääkkeet[[#This Row],[Kirjanpitoarvo / pakkaus 1.7.2025
(EUR  ALV 0 %)]]</f>
        <v>0</v>
      </c>
      <c r="W1641" s="49" t="str" cm="1">
        <f t="array" ref="W1641">IFERROR(_xlfn.IFS(Lääkkeet[[#This Row],[Sitoutunut pääoma 
1.1.-30.6.2025 (EUR)]]&gt;0,"Täytetyt",Lääkkeet[[#This Row],[Sitoutunut pääoma 
1.7.-31.12.2025 (EUR)]]&gt;0,"Täytetyt"),"")</f>
        <v/>
      </c>
      <c r="X1641" s="49"/>
      <c r="Y1641" s="5">
        <f>Hakulomake!$B$29</f>
        <v>0</v>
      </c>
    </row>
    <row r="1642" spans="2:25" x14ac:dyDescent="0.25">
      <c r="B1642" s="5">
        <f>Hakulomake!$B$17</f>
        <v>0</v>
      </c>
      <c r="J1642" s="16"/>
      <c r="O1642" s="39">
        <f>MIN(Lääkkeet[[#This Row],[Velvoite 1.1.2025 (pakkauksia)]],Lääkkeet[[#This Row],[Suurimman alitusluvan mukainen velvoite 
1.1.-30.6.2025 (pakkauksia)]],Lääkkeet[[#This Row],[Alin saldo 
1.1.-30.6.2025 (pakkauksia)]])*Lääkkeet[[#This Row],[Kirjanpitoarvo / pakkaus 1.1.2025
(EUR  ALV 0 %)]]</f>
        <v>0</v>
      </c>
      <c r="P1642" s="17"/>
      <c r="Q1642" s="12"/>
      <c r="R1642" s="12"/>
      <c r="S1642" s="12"/>
      <c r="T1642" s="13"/>
      <c r="U1642" s="39">
        <f>MIN(Lääkkeet[[#This Row],[Velvoite 1.7.2025 (pakkauksia)]],Lääkkeet[[#This Row],[Suurimman alitusluvan mukainen velvoite
1.7.-31.12.2025 (pakkauksia)]],Lääkkeet[[#This Row],[Alin saldo 
1.7.-31.12.2025 (pakkauksia)]])*Lääkkeet[[#This Row],[Kirjanpitoarvo / pakkaus 1.7.2025
(EUR  ALV 0 %)]]</f>
        <v>0</v>
      </c>
      <c r="W1642" s="49" t="str" cm="1">
        <f t="array" ref="W1642">IFERROR(_xlfn.IFS(Lääkkeet[[#This Row],[Sitoutunut pääoma 
1.1.-30.6.2025 (EUR)]]&gt;0,"Täytetyt",Lääkkeet[[#This Row],[Sitoutunut pääoma 
1.7.-31.12.2025 (EUR)]]&gt;0,"Täytetyt"),"")</f>
        <v/>
      </c>
      <c r="X1642" s="49"/>
      <c r="Y1642" s="5">
        <f>Hakulomake!$B$29</f>
        <v>0</v>
      </c>
    </row>
    <row r="1643" spans="2:25" x14ac:dyDescent="0.25">
      <c r="B1643" s="5">
        <f>Hakulomake!$B$17</f>
        <v>0</v>
      </c>
      <c r="J1643" s="16"/>
      <c r="O1643" s="39">
        <f>MIN(Lääkkeet[[#This Row],[Velvoite 1.1.2025 (pakkauksia)]],Lääkkeet[[#This Row],[Suurimman alitusluvan mukainen velvoite 
1.1.-30.6.2025 (pakkauksia)]],Lääkkeet[[#This Row],[Alin saldo 
1.1.-30.6.2025 (pakkauksia)]])*Lääkkeet[[#This Row],[Kirjanpitoarvo / pakkaus 1.1.2025
(EUR  ALV 0 %)]]</f>
        <v>0</v>
      </c>
      <c r="P1643" s="17"/>
      <c r="Q1643" s="12"/>
      <c r="R1643" s="12"/>
      <c r="S1643" s="12"/>
      <c r="T1643" s="13"/>
      <c r="U1643" s="39">
        <f>MIN(Lääkkeet[[#This Row],[Velvoite 1.7.2025 (pakkauksia)]],Lääkkeet[[#This Row],[Suurimman alitusluvan mukainen velvoite
1.7.-31.12.2025 (pakkauksia)]],Lääkkeet[[#This Row],[Alin saldo 
1.7.-31.12.2025 (pakkauksia)]])*Lääkkeet[[#This Row],[Kirjanpitoarvo / pakkaus 1.7.2025
(EUR  ALV 0 %)]]</f>
        <v>0</v>
      </c>
      <c r="W1643" s="49" t="str" cm="1">
        <f t="array" ref="W1643">IFERROR(_xlfn.IFS(Lääkkeet[[#This Row],[Sitoutunut pääoma 
1.1.-30.6.2025 (EUR)]]&gt;0,"Täytetyt",Lääkkeet[[#This Row],[Sitoutunut pääoma 
1.7.-31.12.2025 (EUR)]]&gt;0,"Täytetyt"),"")</f>
        <v/>
      </c>
      <c r="X1643" s="49"/>
      <c r="Y1643" s="5">
        <f>Hakulomake!$B$29</f>
        <v>0</v>
      </c>
    </row>
    <row r="1644" spans="2:25" x14ac:dyDescent="0.25">
      <c r="B1644" s="5">
        <f>Hakulomake!$B$17</f>
        <v>0</v>
      </c>
      <c r="J1644" s="16"/>
      <c r="O1644" s="39">
        <f>MIN(Lääkkeet[[#This Row],[Velvoite 1.1.2025 (pakkauksia)]],Lääkkeet[[#This Row],[Suurimman alitusluvan mukainen velvoite 
1.1.-30.6.2025 (pakkauksia)]],Lääkkeet[[#This Row],[Alin saldo 
1.1.-30.6.2025 (pakkauksia)]])*Lääkkeet[[#This Row],[Kirjanpitoarvo / pakkaus 1.1.2025
(EUR  ALV 0 %)]]</f>
        <v>0</v>
      </c>
      <c r="P1644" s="17"/>
      <c r="Q1644" s="12"/>
      <c r="R1644" s="12"/>
      <c r="S1644" s="12"/>
      <c r="T1644" s="13"/>
      <c r="U1644" s="39">
        <f>MIN(Lääkkeet[[#This Row],[Velvoite 1.7.2025 (pakkauksia)]],Lääkkeet[[#This Row],[Suurimman alitusluvan mukainen velvoite
1.7.-31.12.2025 (pakkauksia)]],Lääkkeet[[#This Row],[Alin saldo 
1.7.-31.12.2025 (pakkauksia)]])*Lääkkeet[[#This Row],[Kirjanpitoarvo / pakkaus 1.7.2025
(EUR  ALV 0 %)]]</f>
        <v>0</v>
      </c>
      <c r="W1644" s="49" t="str" cm="1">
        <f t="array" ref="W1644">IFERROR(_xlfn.IFS(Lääkkeet[[#This Row],[Sitoutunut pääoma 
1.1.-30.6.2025 (EUR)]]&gt;0,"Täytetyt",Lääkkeet[[#This Row],[Sitoutunut pääoma 
1.7.-31.12.2025 (EUR)]]&gt;0,"Täytetyt"),"")</f>
        <v/>
      </c>
      <c r="X1644" s="49"/>
      <c r="Y1644" s="5">
        <f>Hakulomake!$B$29</f>
        <v>0</v>
      </c>
    </row>
    <row r="1645" spans="2:25" x14ac:dyDescent="0.25">
      <c r="B1645" s="5">
        <f>Hakulomake!$B$17</f>
        <v>0</v>
      </c>
      <c r="J1645" s="16"/>
      <c r="O1645" s="39">
        <f>MIN(Lääkkeet[[#This Row],[Velvoite 1.1.2025 (pakkauksia)]],Lääkkeet[[#This Row],[Suurimman alitusluvan mukainen velvoite 
1.1.-30.6.2025 (pakkauksia)]],Lääkkeet[[#This Row],[Alin saldo 
1.1.-30.6.2025 (pakkauksia)]])*Lääkkeet[[#This Row],[Kirjanpitoarvo / pakkaus 1.1.2025
(EUR  ALV 0 %)]]</f>
        <v>0</v>
      </c>
      <c r="P1645" s="17"/>
      <c r="Q1645" s="12"/>
      <c r="R1645" s="12"/>
      <c r="S1645" s="12"/>
      <c r="T1645" s="13"/>
      <c r="U1645" s="39">
        <f>MIN(Lääkkeet[[#This Row],[Velvoite 1.7.2025 (pakkauksia)]],Lääkkeet[[#This Row],[Suurimman alitusluvan mukainen velvoite
1.7.-31.12.2025 (pakkauksia)]],Lääkkeet[[#This Row],[Alin saldo 
1.7.-31.12.2025 (pakkauksia)]])*Lääkkeet[[#This Row],[Kirjanpitoarvo / pakkaus 1.7.2025
(EUR  ALV 0 %)]]</f>
        <v>0</v>
      </c>
      <c r="W1645" s="49" t="str" cm="1">
        <f t="array" ref="W1645">IFERROR(_xlfn.IFS(Lääkkeet[[#This Row],[Sitoutunut pääoma 
1.1.-30.6.2025 (EUR)]]&gt;0,"Täytetyt",Lääkkeet[[#This Row],[Sitoutunut pääoma 
1.7.-31.12.2025 (EUR)]]&gt;0,"Täytetyt"),"")</f>
        <v/>
      </c>
      <c r="X1645" s="49"/>
      <c r="Y1645" s="5">
        <f>Hakulomake!$B$29</f>
        <v>0</v>
      </c>
    </row>
    <row r="1646" spans="2:25" x14ac:dyDescent="0.25">
      <c r="B1646" s="5">
        <f>Hakulomake!$B$17</f>
        <v>0</v>
      </c>
      <c r="J1646" s="16"/>
      <c r="O1646" s="39">
        <f>MIN(Lääkkeet[[#This Row],[Velvoite 1.1.2025 (pakkauksia)]],Lääkkeet[[#This Row],[Suurimman alitusluvan mukainen velvoite 
1.1.-30.6.2025 (pakkauksia)]],Lääkkeet[[#This Row],[Alin saldo 
1.1.-30.6.2025 (pakkauksia)]])*Lääkkeet[[#This Row],[Kirjanpitoarvo / pakkaus 1.1.2025
(EUR  ALV 0 %)]]</f>
        <v>0</v>
      </c>
      <c r="P1646" s="17"/>
      <c r="Q1646" s="12"/>
      <c r="R1646" s="12"/>
      <c r="S1646" s="12"/>
      <c r="T1646" s="13"/>
      <c r="U1646" s="39">
        <f>MIN(Lääkkeet[[#This Row],[Velvoite 1.7.2025 (pakkauksia)]],Lääkkeet[[#This Row],[Suurimman alitusluvan mukainen velvoite
1.7.-31.12.2025 (pakkauksia)]],Lääkkeet[[#This Row],[Alin saldo 
1.7.-31.12.2025 (pakkauksia)]])*Lääkkeet[[#This Row],[Kirjanpitoarvo / pakkaus 1.7.2025
(EUR  ALV 0 %)]]</f>
        <v>0</v>
      </c>
      <c r="W1646" s="49" t="str" cm="1">
        <f t="array" ref="W1646">IFERROR(_xlfn.IFS(Lääkkeet[[#This Row],[Sitoutunut pääoma 
1.1.-30.6.2025 (EUR)]]&gt;0,"Täytetyt",Lääkkeet[[#This Row],[Sitoutunut pääoma 
1.7.-31.12.2025 (EUR)]]&gt;0,"Täytetyt"),"")</f>
        <v/>
      </c>
      <c r="X1646" s="49"/>
      <c r="Y1646" s="5">
        <f>Hakulomake!$B$29</f>
        <v>0</v>
      </c>
    </row>
    <row r="1647" spans="2:25" x14ac:dyDescent="0.25">
      <c r="B1647" s="5">
        <f>Hakulomake!$B$17</f>
        <v>0</v>
      </c>
      <c r="J1647" s="16"/>
      <c r="O1647" s="39">
        <f>MIN(Lääkkeet[[#This Row],[Velvoite 1.1.2025 (pakkauksia)]],Lääkkeet[[#This Row],[Suurimman alitusluvan mukainen velvoite 
1.1.-30.6.2025 (pakkauksia)]],Lääkkeet[[#This Row],[Alin saldo 
1.1.-30.6.2025 (pakkauksia)]])*Lääkkeet[[#This Row],[Kirjanpitoarvo / pakkaus 1.1.2025
(EUR  ALV 0 %)]]</f>
        <v>0</v>
      </c>
      <c r="P1647" s="17"/>
      <c r="Q1647" s="12"/>
      <c r="R1647" s="12"/>
      <c r="S1647" s="12"/>
      <c r="T1647" s="13"/>
      <c r="U1647" s="39">
        <f>MIN(Lääkkeet[[#This Row],[Velvoite 1.7.2025 (pakkauksia)]],Lääkkeet[[#This Row],[Suurimman alitusluvan mukainen velvoite
1.7.-31.12.2025 (pakkauksia)]],Lääkkeet[[#This Row],[Alin saldo 
1.7.-31.12.2025 (pakkauksia)]])*Lääkkeet[[#This Row],[Kirjanpitoarvo / pakkaus 1.7.2025
(EUR  ALV 0 %)]]</f>
        <v>0</v>
      </c>
      <c r="W1647" s="49" t="str" cm="1">
        <f t="array" ref="W1647">IFERROR(_xlfn.IFS(Lääkkeet[[#This Row],[Sitoutunut pääoma 
1.1.-30.6.2025 (EUR)]]&gt;0,"Täytetyt",Lääkkeet[[#This Row],[Sitoutunut pääoma 
1.7.-31.12.2025 (EUR)]]&gt;0,"Täytetyt"),"")</f>
        <v/>
      </c>
      <c r="X1647" s="49"/>
      <c r="Y1647" s="5">
        <f>Hakulomake!$B$29</f>
        <v>0</v>
      </c>
    </row>
    <row r="1648" spans="2:25" x14ac:dyDescent="0.25">
      <c r="B1648" s="5">
        <f>Hakulomake!$B$17</f>
        <v>0</v>
      </c>
      <c r="J1648" s="16"/>
      <c r="O1648" s="39">
        <f>MIN(Lääkkeet[[#This Row],[Velvoite 1.1.2025 (pakkauksia)]],Lääkkeet[[#This Row],[Suurimman alitusluvan mukainen velvoite 
1.1.-30.6.2025 (pakkauksia)]],Lääkkeet[[#This Row],[Alin saldo 
1.1.-30.6.2025 (pakkauksia)]])*Lääkkeet[[#This Row],[Kirjanpitoarvo / pakkaus 1.1.2025
(EUR  ALV 0 %)]]</f>
        <v>0</v>
      </c>
      <c r="P1648" s="17"/>
      <c r="Q1648" s="12"/>
      <c r="R1648" s="12"/>
      <c r="S1648" s="12"/>
      <c r="T1648" s="13"/>
      <c r="U1648" s="39">
        <f>MIN(Lääkkeet[[#This Row],[Velvoite 1.7.2025 (pakkauksia)]],Lääkkeet[[#This Row],[Suurimman alitusluvan mukainen velvoite
1.7.-31.12.2025 (pakkauksia)]],Lääkkeet[[#This Row],[Alin saldo 
1.7.-31.12.2025 (pakkauksia)]])*Lääkkeet[[#This Row],[Kirjanpitoarvo / pakkaus 1.7.2025
(EUR  ALV 0 %)]]</f>
        <v>0</v>
      </c>
      <c r="W1648" s="49" t="str" cm="1">
        <f t="array" ref="W1648">IFERROR(_xlfn.IFS(Lääkkeet[[#This Row],[Sitoutunut pääoma 
1.1.-30.6.2025 (EUR)]]&gt;0,"Täytetyt",Lääkkeet[[#This Row],[Sitoutunut pääoma 
1.7.-31.12.2025 (EUR)]]&gt;0,"Täytetyt"),"")</f>
        <v/>
      </c>
      <c r="X1648" s="49"/>
      <c r="Y1648" s="5">
        <f>Hakulomake!$B$29</f>
        <v>0</v>
      </c>
    </row>
    <row r="1649" spans="2:25" x14ac:dyDescent="0.25">
      <c r="B1649" s="5">
        <f>Hakulomake!$B$17</f>
        <v>0</v>
      </c>
      <c r="J1649" s="16"/>
      <c r="O1649" s="39">
        <f>MIN(Lääkkeet[[#This Row],[Velvoite 1.1.2025 (pakkauksia)]],Lääkkeet[[#This Row],[Suurimman alitusluvan mukainen velvoite 
1.1.-30.6.2025 (pakkauksia)]],Lääkkeet[[#This Row],[Alin saldo 
1.1.-30.6.2025 (pakkauksia)]])*Lääkkeet[[#This Row],[Kirjanpitoarvo / pakkaus 1.1.2025
(EUR  ALV 0 %)]]</f>
        <v>0</v>
      </c>
      <c r="P1649" s="17"/>
      <c r="Q1649" s="12"/>
      <c r="R1649" s="12"/>
      <c r="S1649" s="12"/>
      <c r="T1649" s="13"/>
      <c r="U1649" s="39">
        <f>MIN(Lääkkeet[[#This Row],[Velvoite 1.7.2025 (pakkauksia)]],Lääkkeet[[#This Row],[Suurimman alitusluvan mukainen velvoite
1.7.-31.12.2025 (pakkauksia)]],Lääkkeet[[#This Row],[Alin saldo 
1.7.-31.12.2025 (pakkauksia)]])*Lääkkeet[[#This Row],[Kirjanpitoarvo / pakkaus 1.7.2025
(EUR  ALV 0 %)]]</f>
        <v>0</v>
      </c>
      <c r="W1649" s="49" t="str" cm="1">
        <f t="array" ref="W1649">IFERROR(_xlfn.IFS(Lääkkeet[[#This Row],[Sitoutunut pääoma 
1.1.-30.6.2025 (EUR)]]&gt;0,"Täytetyt",Lääkkeet[[#This Row],[Sitoutunut pääoma 
1.7.-31.12.2025 (EUR)]]&gt;0,"Täytetyt"),"")</f>
        <v/>
      </c>
      <c r="X1649" s="49"/>
      <c r="Y1649" s="5">
        <f>Hakulomake!$B$29</f>
        <v>0</v>
      </c>
    </row>
    <row r="1650" spans="2:25" x14ac:dyDescent="0.25">
      <c r="B1650" s="5">
        <f>Hakulomake!$B$17</f>
        <v>0</v>
      </c>
      <c r="J1650" s="16"/>
      <c r="O1650" s="39">
        <f>MIN(Lääkkeet[[#This Row],[Velvoite 1.1.2025 (pakkauksia)]],Lääkkeet[[#This Row],[Suurimman alitusluvan mukainen velvoite 
1.1.-30.6.2025 (pakkauksia)]],Lääkkeet[[#This Row],[Alin saldo 
1.1.-30.6.2025 (pakkauksia)]])*Lääkkeet[[#This Row],[Kirjanpitoarvo / pakkaus 1.1.2025
(EUR  ALV 0 %)]]</f>
        <v>0</v>
      </c>
      <c r="P1650" s="17"/>
      <c r="Q1650" s="12"/>
      <c r="R1650" s="12"/>
      <c r="S1650" s="12"/>
      <c r="T1650" s="13"/>
      <c r="U1650" s="39">
        <f>MIN(Lääkkeet[[#This Row],[Velvoite 1.7.2025 (pakkauksia)]],Lääkkeet[[#This Row],[Suurimman alitusluvan mukainen velvoite
1.7.-31.12.2025 (pakkauksia)]],Lääkkeet[[#This Row],[Alin saldo 
1.7.-31.12.2025 (pakkauksia)]])*Lääkkeet[[#This Row],[Kirjanpitoarvo / pakkaus 1.7.2025
(EUR  ALV 0 %)]]</f>
        <v>0</v>
      </c>
      <c r="W1650" s="49" t="str" cm="1">
        <f t="array" ref="W1650">IFERROR(_xlfn.IFS(Lääkkeet[[#This Row],[Sitoutunut pääoma 
1.1.-30.6.2025 (EUR)]]&gt;0,"Täytetyt",Lääkkeet[[#This Row],[Sitoutunut pääoma 
1.7.-31.12.2025 (EUR)]]&gt;0,"Täytetyt"),"")</f>
        <v/>
      </c>
      <c r="X1650" s="49"/>
      <c r="Y1650" s="5">
        <f>Hakulomake!$B$29</f>
        <v>0</v>
      </c>
    </row>
    <row r="1651" spans="2:25" x14ac:dyDescent="0.25">
      <c r="B1651" s="5">
        <f>Hakulomake!$B$17</f>
        <v>0</v>
      </c>
      <c r="J1651" s="16"/>
      <c r="O1651" s="39">
        <f>MIN(Lääkkeet[[#This Row],[Velvoite 1.1.2025 (pakkauksia)]],Lääkkeet[[#This Row],[Suurimman alitusluvan mukainen velvoite 
1.1.-30.6.2025 (pakkauksia)]],Lääkkeet[[#This Row],[Alin saldo 
1.1.-30.6.2025 (pakkauksia)]])*Lääkkeet[[#This Row],[Kirjanpitoarvo / pakkaus 1.1.2025
(EUR  ALV 0 %)]]</f>
        <v>0</v>
      </c>
      <c r="P1651" s="17"/>
      <c r="Q1651" s="12"/>
      <c r="R1651" s="12"/>
      <c r="S1651" s="12"/>
      <c r="T1651" s="13"/>
      <c r="U1651" s="39">
        <f>MIN(Lääkkeet[[#This Row],[Velvoite 1.7.2025 (pakkauksia)]],Lääkkeet[[#This Row],[Suurimman alitusluvan mukainen velvoite
1.7.-31.12.2025 (pakkauksia)]],Lääkkeet[[#This Row],[Alin saldo 
1.7.-31.12.2025 (pakkauksia)]])*Lääkkeet[[#This Row],[Kirjanpitoarvo / pakkaus 1.7.2025
(EUR  ALV 0 %)]]</f>
        <v>0</v>
      </c>
      <c r="W1651" s="49" t="str" cm="1">
        <f t="array" ref="W1651">IFERROR(_xlfn.IFS(Lääkkeet[[#This Row],[Sitoutunut pääoma 
1.1.-30.6.2025 (EUR)]]&gt;0,"Täytetyt",Lääkkeet[[#This Row],[Sitoutunut pääoma 
1.7.-31.12.2025 (EUR)]]&gt;0,"Täytetyt"),"")</f>
        <v/>
      </c>
      <c r="X1651" s="49"/>
      <c r="Y1651" s="5">
        <f>Hakulomake!$B$29</f>
        <v>0</v>
      </c>
    </row>
    <row r="1652" spans="2:25" x14ac:dyDescent="0.25">
      <c r="B1652" s="5">
        <f>Hakulomake!$B$17</f>
        <v>0</v>
      </c>
      <c r="J1652" s="16"/>
      <c r="O1652" s="39">
        <f>MIN(Lääkkeet[[#This Row],[Velvoite 1.1.2025 (pakkauksia)]],Lääkkeet[[#This Row],[Suurimman alitusluvan mukainen velvoite 
1.1.-30.6.2025 (pakkauksia)]],Lääkkeet[[#This Row],[Alin saldo 
1.1.-30.6.2025 (pakkauksia)]])*Lääkkeet[[#This Row],[Kirjanpitoarvo / pakkaus 1.1.2025
(EUR  ALV 0 %)]]</f>
        <v>0</v>
      </c>
      <c r="P1652" s="17"/>
      <c r="Q1652" s="12"/>
      <c r="R1652" s="12"/>
      <c r="S1652" s="12"/>
      <c r="T1652" s="13"/>
      <c r="U1652" s="39">
        <f>MIN(Lääkkeet[[#This Row],[Velvoite 1.7.2025 (pakkauksia)]],Lääkkeet[[#This Row],[Suurimman alitusluvan mukainen velvoite
1.7.-31.12.2025 (pakkauksia)]],Lääkkeet[[#This Row],[Alin saldo 
1.7.-31.12.2025 (pakkauksia)]])*Lääkkeet[[#This Row],[Kirjanpitoarvo / pakkaus 1.7.2025
(EUR  ALV 0 %)]]</f>
        <v>0</v>
      </c>
      <c r="W1652" s="49" t="str" cm="1">
        <f t="array" ref="W1652">IFERROR(_xlfn.IFS(Lääkkeet[[#This Row],[Sitoutunut pääoma 
1.1.-30.6.2025 (EUR)]]&gt;0,"Täytetyt",Lääkkeet[[#This Row],[Sitoutunut pääoma 
1.7.-31.12.2025 (EUR)]]&gt;0,"Täytetyt"),"")</f>
        <v/>
      </c>
      <c r="X1652" s="49"/>
      <c r="Y1652" s="5">
        <f>Hakulomake!$B$29</f>
        <v>0</v>
      </c>
    </row>
    <row r="1653" spans="2:25" x14ac:dyDescent="0.25">
      <c r="B1653" s="5">
        <f>Hakulomake!$B$17</f>
        <v>0</v>
      </c>
      <c r="J1653" s="16"/>
      <c r="O1653" s="39">
        <f>MIN(Lääkkeet[[#This Row],[Velvoite 1.1.2025 (pakkauksia)]],Lääkkeet[[#This Row],[Suurimman alitusluvan mukainen velvoite 
1.1.-30.6.2025 (pakkauksia)]],Lääkkeet[[#This Row],[Alin saldo 
1.1.-30.6.2025 (pakkauksia)]])*Lääkkeet[[#This Row],[Kirjanpitoarvo / pakkaus 1.1.2025
(EUR  ALV 0 %)]]</f>
        <v>0</v>
      </c>
      <c r="P1653" s="17"/>
      <c r="Q1653" s="12"/>
      <c r="R1653" s="12"/>
      <c r="S1653" s="12"/>
      <c r="T1653" s="13"/>
      <c r="U1653" s="39">
        <f>MIN(Lääkkeet[[#This Row],[Velvoite 1.7.2025 (pakkauksia)]],Lääkkeet[[#This Row],[Suurimman alitusluvan mukainen velvoite
1.7.-31.12.2025 (pakkauksia)]],Lääkkeet[[#This Row],[Alin saldo 
1.7.-31.12.2025 (pakkauksia)]])*Lääkkeet[[#This Row],[Kirjanpitoarvo / pakkaus 1.7.2025
(EUR  ALV 0 %)]]</f>
        <v>0</v>
      </c>
      <c r="W1653" s="49" t="str" cm="1">
        <f t="array" ref="W1653">IFERROR(_xlfn.IFS(Lääkkeet[[#This Row],[Sitoutunut pääoma 
1.1.-30.6.2025 (EUR)]]&gt;0,"Täytetyt",Lääkkeet[[#This Row],[Sitoutunut pääoma 
1.7.-31.12.2025 (EUR)]]&gt;0,"Täytetyt"),"")</f>
        <v/>
      </c>
      <c r="X1653" s="49"/>
      <c r="Y1653" s="5">
        <f>Hakulomake!$B$29</f>
        <v>0</v>
      </c>
    </row>
    <row r="1654" spans="2:25" x14ac:dyDescent="0.25">
      <c r="B1654" s="5">
        <f>Hakulomake!$B$17</f>
        <v>0</v>
      </c>
      <c r="J1654" s="16"/>
      <c r="O1654" s="39">
        <f>MIN(Lääkkeet[[#This Row],[Velvoite 1.1.2025 (pakkauksia)]],Lääkkeet[[#This Row],[Suurimman alitusluvan mukainen velvoite 
1.1.-30.6.2025 (pakkauksia)]],Lääkkeet[[#This Row],[Alin saldo 
1.1.-30.6.2025 (pakkauksia)]])*Lääkkeet[[#This Row],[Kirjanpitoarvo / pakkaus 1.1.2025
(EUR  ALV 0 %)]]</f>
        <v>0</v>
      </c>
      <c r="P1654" s="17"/>
      <c r="Q1654" s="12"/>
      <c r="R1654" s="12"/>
      <c r="S1654" s="12"/>
      <c r="T1654" s="13"/>
      <c r="U1654" s="39">
        <f>MIN(Lääkkeet[[#This Row],[Velvoite 1.7.2025 (pakkauksia)]],Lääkkeet[[#This Row],[Suurimman alitusluvan mukainen velvoite
1.7.-31.12.2025 (pakkauksia)]],Lääkkeet[[#This Row],[Alin saldo 
1.7.-31.12.2025 (pakkauksia)]])*Lääkkeet[[#This Row],[Kirjanpitoarvo / pakkaus 1.7.2025
(EUR  ALV 0 %)]]</f>
        <v>0</v>
      </c>
      <c r="W1654" s="49" t="str" cm="1">
        <f t="array" ref="W1654">IFERROR(_xlfn.IFS(Lääkkeet[[#This Row],[Sitoutunut pääoma 
1.1.-30.6.2025 (EUR)]]&gt;0,"Täytetyt",Lääkkeet[[#This Row],[Sitoutunut pääoma 
1.7.-31.12.2025 (EUR)]]&gt;0,"Täytetyt"),"")</f>
        <v/>
      </c>
      <c r="X1654" s="49"/>
      <c r="Y1654" s="5">
        <f>Hakulomake!$B$29</f>
        <v>0</v>
      </c>
    </row>
    <row r="1655" spans="2:25" x14ac:dyDescent="0.25">
      <c r="B1655" s="5">
        <f>Hakulomake!$B$17</f>
        <v>0</v>
      </c>
      <c r="J1655" s="16"/>
      <c r="O1655" s="39">
        <f>MIN(Lääkkeet[[#This Row],[Velvoite 1.1.2025 (pakkauksia)]],Lääkkeet[[#This Row],[Suurimman alitusluvan mukainen velvoite 
1.1.-30.6.2025 (pakkauksia)]],Lääkkeet[[#This Row],[Alin saldo 
1.1.-30.6.2025 (pakkauksia)]])*Lääkkeet[[#This Row],[Kirjanpitoarvo / pakkaus 1.1.2025
(EUR  ALV 0 %)]]</f>
        <v>0</v>
      </c>
      <c r="P1655" s="17"/>
      <c r="Q1655" s="12"/>
      <c r="R1655" s="12"/>
      <c r="S1655" s="12"/>
      <c r="T1655" s="13"/>
      <c r="U1655" s="39">
        <f>MIN(Lääkkeet[[#This Row],[Velvoite 1.7.2025 (pakkauksia)]],Lääkkeet[[#This Row],[Suurimman alitusluvan mukainen velvoite
1.7.-31.12.2025 (pakkauksia)]],Lääkkeet[[#This Row],[Alin saldo 
1.7.-31.12.2025 (pakkauksia)]])*Lääkkeet[[#This Row],[Kirjanpitoarvo / pakkaus 1.7.2025
(EUR  ALV 0 %)]]</f>
        <v>0</v>
      </c>
      <c r="W1655" s="49" t="str" cm="1">
        <f t="array" ref="W1655">IFERROR(_xlfn.IFS(Lääkkeet[[#This Row],[Sitoutunut pääoma 
1.1.-30.6.2025 (EUR)]]&gt;0,"Täytetyt",Lääkkeet[[#This Row],[Sitoutunut pääoma 
1.7.-31.12.2025 (EUR)]]&gt;0,"Täytetyt"),"")</f>
        <v/>
      </c>
      <c r="X1655" s="49"/>
      <c r="Y1655" s="5">
        <f>Hakulomake!$B$29</f>
        <v>0</v>
      </c>
    </row>
    <row r="1656" spans="2:25" x14ac:dyDescent="0.25">
      <c r="B1656" s="5">
        <f>Hakulomake!$B$17</f>
        <v>0</v>
      </c>
      <c r="J1656" s="16"/>
      <c r="O1656" s="39">
        <f>MIN(Lääkkeet[[#This Row],[Velvoite 1.1.2025 (pakkauksia)]],Lääkkeet[[#This Row],[Suurimman alitusluvan mukainen velvoite 
1.1.-30.6.2025 (pakkauksia)]],Lääkkeet[[#This Row],[Alin saldo 
1.1.-30.6.2025 (pakkauksia)]])*Lääkkeet[[#This Row],[Kirjanpitoarvo / pakkaus 1.1.2025
(EUR  ALV 0 %)]]</f>
        <v>0</v>
      </c>
      <c r="P1656" s="17"/>
      <c r="Q1656" s="12"/>
      <c r="R1656" s="12"/>
      <c r="S1656" s="12"/>
      <c r="T1656" s="13"/>
      <c r="U1656" s="39">
        <f>MIN(Lääkkeet[[#This Row],[Velvoite 1.7.2025 (pakkauksia)]],Lääkkeet[[#This Row],[Suurimman alitusluvan mukainen velvoite
1.7.-31.12.2025 (pakkauksia)]],Lääkkeet[[#This Row],[Alin saldo 
1.7.-31.12.2025 (pakkauksia)]])*Lääkkeet[[#This Row],[Kirjanpitoarvo / pakkaus 1.7.2025
(EUR  ALV 0 %)]]</f>
        <v>0</v>
      </c>
      <c r="W1656" s="49" t="str" cm="1">
        <f t="array" ref="W1656">IFERROR(_xlfn.IFS(Lääkkeet[[#This Row],[Sitoutunut pääoma 
1.1.-30.6.2025 (EUR)]]&gt;0,"Täytetyt",Lääkkeet[[#This Row],[Sitoutunut pääoma 
1.7.-31.12.2025 (EUR)]]&gt;0,"Täytetyt"),"")</f>
        <v/>
      </c>
      <c r="X1656" s="49"/>
      <c r="Y1656" s="5">
        <f>Hakulomake!$B$29</f>
        <v>0</v>
      </c>
    </row>
    <row r="1657" spans="2:25" x14ac:dyDescent="0.25">
      <c r="B1657" s="5">
        <f>Hakulomake!$B$17</f>
        <v>0</v>
      </c>
      <c r="J1657" s="16"/>
      <c r="O1657" s="39">
        <f>MIN(Lääkkeet[[#This Row],[Velvoite 1.1.2025 (pakkauksia)]],Lääkkeet[[#This Row],[Suurimman alitusluvan mukainen velvoite 
1.1.-30.6.2025 (pakkauksia)]],Lääkkeet[[#This Row],[Alin saldo 
1.1.-30.6.2025 (pakkauksia)]])*Lääkkeet[[#This Row],[Kirjanpitoarvo / pakkaus 1.1.2025
(EUR  ALV 0 %)]]</f>
        <v>0</v>
      </c>
      <c r="P1657" s="17"/>
      <c r="Q1657" s="12"/>
      <c r="R1657" s="12"/>
      <c r="S1657" s="12"/>
      <c r="T1657" s="13"/>
      <c r="U1657" s="39">
        <f>MIN(Lääkkeet[[#This Row],[Velvoite 1.7.2025 (pakkauksia)]],Lääkkeet[[#This Row],[Suurimman alitusluvan mukainen velvoite
1.7.-31.12.2025 (pakkauksia)]],Lääkkeet[[#This Row],[Alin saldo 
1.7.-31.12.2025 (pakkauksia)]])*Lääkkeet[[#This Row],[Kirjanpitoarvo / pakkaus 1.7.2025
(EUR  ALV 0 %)]]</f>
        <v>0</v>
      </c>
      <c r="W1657" s="49" t="str" cm="1">
        <f t="array" ref="W1657">IFERROR(_xlfn.IFS(Lääkkeet[[#This Row],[Sitoutunut pääoma 
1.1.-30.6.2025 (EUR)]]&gt;0,"Täytetyt",Lääkkeet[[#This Row],[Sitoutunut pääoma 
1.7.-31.12.2025 (EUR)]]&gt;0,"Täytetyt"),"")</f>
        <v/>
      </c>
      <c r="X1657" s="49"/>
      <c r="Y1657" s="5">
        <f>Hakulomake!$B$29</f>
        <v>0</v>
      </c>
    </row>
    <row r="1658" spans="2:25" x14ac:dyDescent="0.25">
      <c r="B1658" s="5">
        <f>Hakulomake!$B$17</f>
        <v>0</v>
      </c>
      <c r="J1658" s="16"/>
      <c r="O1658" s="39">
        <f>MIN(Lääkkeet[[#This Row],[Velvoite 1.1.2025 (pakkauksia)]],Lääkkeet[[#This Row],[Suurimman alitusluvan mukainen velvoite 
1.1.-30.6.2025 (pakkauksia)]],Lääkkeet[[#This Row],[Alin saldo 
1.1.-30.6.2025 (pakkauksia)]])*Lääkkeet[[#This Row],[Kirjanpitoarvo / pakkaus 1.1.2025
(EUR  ALV 0 %)]]</f>
        <v>0</v>
      </c>
      <c r="P1658" s="17"/>
      <c r="Q1658" s="12"/>
      <c r="R1658" s="12"/>
      <c r="S1658" s="12"/>
      <c r="T1658" s="13"/>
      <c r="U1658" s="39">
        <f>MIN(Lääkkeet[[#This Row],[Velvoite 1.7.2025 (pakkauksia)]],Lääkkeet[[#This Row],[Suurimman alitusluvan mukainen velvoite
1.7.-31.12.2025 (pakkauksia)]],Lääkkeet[[#This Row],[Alin saldo 
1.7.-31.12.2025 (pakkauksia)]])*Lääkkeet[[#This Row],[Kirjanpitoarvo / pakkaus 1.7.2025
(EUR  ALV 0 %)]]</f>
        <v>0</v>
      </c>
      <c r="W1658" s="49" t="str" cm="1">
        <f t="array" ref="W1658">IFERROR(_xlfn.IFS(Lääkkeet[[#This Row],[Sitoutunut pääoma 
1.1.-30.6.2025 (EUR)]]&gt;0,"Täytetyt",Lääkkeet[[#This Row],[Sitoutunut pääoma 
1.7.-31.12.2025 (EUR)]]&gt;0,"Täytetyt"),"")</f>
        <v/>
      </c>
      <c r="X1658" s="49"/>
      <c r="Y1658" s="5">
        <f>Hakulomake!$B$29</f>
        <v>0</v>
      </c>
    </row>
    <row r="1659" spans="2:25" x14ac:dyDescent="0.25">
      <c r="B1659" s="5">
        <f>Hakulomake!$B$17</f>
        <v>0</v>
      </c>
      <c r="J1659" s="16"/>
      <c r="O1659" s="39">
        <f>MIN(Lääkkeet[[#This Row],[Velvoite 1.1.2025 (pakkauksia)]],Lääkkeet[[#This Row],[Suurimman alitusluvan mukainen velvoite 
1.1.-30.6.2025 (pakkauksia)]],Lääkkeet[[#This Row],[Alin saldo 
1.1.-30.6.2025 (pakkauksia)]])*Lääkkeet[[#This Row],[Kirjanpitoarvo / pakkaus 1.1.2025
(EUR  ALV 0 %)]]</f>
        <v>0</v>
      </c>
      <c r="P1659" s="17"/>
      <c r="Q1659" s="12"/>
      <c r="R1659" s="12"/>
      <c r="S1659" s="12"/>
      <c r="T1659" s="13"/>
      <c r="U1659" s="39">
        <f>MIN(Lääkkeet[[#This Row],[Velvoite 1.7.2025 (pakkauksia)]],Lääkkeet[[#This Row],[Suurimman alitusluvan mukainen velvoite
1.7.-31.12.2025 (pakkauksia)]],Lääkkeet[[#This Row],[Alin saldo 
1.7.-31.12.2025 (pakkauksia)]])*Lääkkeet[[#This Row],[Kirjanpitoarvo / pakkaus 1.7.2025
(EUR  ALV 0 %)]]</f>
        <v>0</v>
      </c>
      <c r="W1659" s="49" t="str" cm="1">
        <f t="array" ref="W1659">IFERROR(_xlfn.IFS(Lääkkeet[[#This Row],[Sitoutunut pääoma 
1.1.-30.6.2025 (EUR)]]&gt;0,"Täytetyt",Lääkkeet[[#This Row],[Sitoutunut pääoma 
1.7.-31.12.2025 (EUR)]]&gt;0,"Täytetyt"),"")</f>
        <v/>
      </c>
      <c r="X1659" s="49"/>
      <c r="Y1659" s="5">
        <f>Hakulomake!$B$29</f>
        <v>0</v>
      </c>
    </row>
    <row r="1660" spans="2:25" x14ac:dyDescent="0.25">
      <c r="B1660" s="5">
        <f>Hakulomake!$B$17</f>
        <v>0</v>
      </c>
      <c r="J1660" s="16"/>
      <c r="O1660" s="39">
        <f>MIN(Lääkkeet[[#This Row],[Velvoite 1.1.2025 (pakkauksia)]],Lääkkeet[[#This Row],[Suurimman alitusluvan mukainen velvoite 
1.1.-30.6.2025 (pakkauksia)]],Lääkkeet[[#This Row],[Alin saldo 
1.1.-30.6.2025 (pakkauksia)]])*Lääkkeet[[#This Row],[Kirjanpitoarvo / pakkaus 1.1.2025
(EUR  ALV 0 %)]]</f>
        <v>0</v>
      </c>
      <c r="P1660" s="17"/>
      <c r="Q1660" s="12"/>
      <c r="R1660" s="12"/>
      <c r="S1660" s="12"/>
      <c r="T1660" s="13"/>
      <c r="U1660" s="39">
        <f>MIN(Lääkkeet[[#This Row],[Velvoite 1.7.2025 (pakkauksia)]],Lääkkeet[[#This Row],[Suurimman alitusluvan mukainen velvoite
1.7.-31.12.2025 (pakkauksia)]],Lääkkeet[[#This Row],[Alin saldo 
1.7.-31.12.2025 (pakkauksia)]])*Lääkkeet[[#This Row],[Kirjanpitoarvo / pakkaus 1.7.2025
(EUR  ALV 0 %)]]</f>
        <v>0</v>
      </c>
      <c r="W1660" s="49" t="str" cm="1">
        <f t="array" ref="W1660">IFERROR(_xlfn.IFS(Lääkkeet[[#This Row],[Sitoutunut pääoma 
1.1.-30.6.2025 (EUR)]]&gt;0,"Täytetyt",Lääkkeet[[#This Row],[Sitoutunut pääoma 
1.7.-31.12.2025 (EUR)]]&gt;0,"Täytetyt"),"")</f>
        <v/>
      </c>
      <c r="X1660" s="49"/>
      <c r="Y1660" s="5">
        <f>Hakulomake!$B$29</f>
        <v>0</v>
      </c>
    </row>
    <row r="1661" spans="2:25" x14ac:dyDescent="0.25">
      <c r="B1661" s="5">
        <f>Hakulomake!$B$17</f>
        <v>0</v>
      </c>
      <c r="J1661" s="16"/>
      <c r="O1661" s="39">
        <f>MIN(Lääkkeet[[#This Row],[Velvoite 1.1.2025 (pakkauksia)]],Lääkkeet[[#This Row],[Suurimman alitusluvan mukainen velvoite 
1.1.-30.6.2025 (pakkauksia)]],Lääkkeet[[#This Row],[Alin saldo 
1.1.-30.6.2025 (pakkauksia)]])*Lääkkeet[[#This Row],[Kirjanpitoarvo / pakkaus 1.1.2025
(EUR  ALV 0 %)]]</f>
        <v>0</v>
      </c>
      <c r="P1661" s="17"/>
      <c r="Q1661" s="12"/>
      <c r="R1661" s="12"/>
      <c r="S1661" s="12"/>
      <c r="T1661" s="13"/>
      <c r="U1661" s="39">
        <f>MIN(Lääkkeet[[#This Row],[Velvoite 1.7.2025 (pakkauksia)]],Lääkkeet[[#This Row],[Suurimman alitusluvan mukainen velvoite
1.7.-31.12.2025 (pakkauksia)]],Lääkkeet[[#This Row],[Alin saldo 
1.7.-31.12.2025 (pakkauksia)]])*Lääkkeet[[#This Row],[Kirjanpitoarvo / pakkaus 1.7.2025
(EUR  ALV 0 %)]]</f>
        <v>0</v>
      </c>
      <c r="W1661" s="49" t="str" cm="1">
        <f t="array" ref="W1661">IFERROR(_xlfn.IFS(Lääkkeet[[#This Row],[Sitoutunut pääoma 
1.1.-30.6.2025 (EUR)]]&gt;0,"Täytetyt",Lääkkeet[[#This Row],[Sitoutunut pääoma 
1.7.-31.12.2025 (EUR)]]&gt;0,"Täytetyt"),"")</f>
        <v/>
      </c>
      <c r="X1661" s="49"/>
      <c r="Y1661" s="5">
        <f>Hakulomake!$B$29</f>
        <v>0</v>
      </c>
    </row>
    <row r="1662" spans="2:25" x14ac:dyDescent="0.25">
      <c r="B1662" s="5">
        <f>Hakulomake!$B$17</f>
        <v>0</v>
      </c>
      <c r="J1662" s="16"/>
      <c r="O1662" s="39">
        <f>MIN(Lääkkeet[[#This Row],[Velvoite 1.1.2025 (pakkauksia)]],Lääkkeet[[#This Row],[Suurimman alitusluvan mukainen velvoite 
1.1.-30.6.2025 (pakkauksia)]],Lääkkeet[[#This Row],[Alin saldo 
1.1.-30.6.2025 (pakkauksia)]])*Lääkkeet[[#This Row],[Kirjanpitoarvo / pakkaus 1.1.2025
(EUR  ALV 0 %)]]</f>
        <v>0</v>
      </c>
      <c r="P1662" s="17"/>
      <c r="Q1662" s="12"/>
      <c r="R1662" s="12"/>
      <c r="S1662" s="12"/>
      <c r="T1662" s="13"/>
      <c r="U1662" s="39">
        <f>MIN(Lääkkeet[[#This Row],[Velvoite 1.7.2025 (pakkauksia)]],Lääkkeet[[#This Row],[Suurimman alitusluvan mukainen velvoite
1.7.-31.12.2025 (pakkauksia)]],Lääkkeet[[#This Row],[Alin saldo 
1.7.-31.12.2025 (pakkauksia)]])*Lääkkeet[[#This Row],[Kirjanpitoarvo / pakkaus 1.7.2025
(EUR  ALV 0 %)]]</f>
        <v>0</v>
      </c>
      <c r="W1662" s="49" t="str" cm="1">
        <f t="array" ref="W1662">IFERROR(_xlfn.IFS(Lääkkeet[[#This Row],[Sitoutunut pääoma 
1.1.-30.6.2025 (EUR)]]&gt;0,"Täytetyt",Lääkkeet[[#This Row],[Sitoutunut pääoma 
1.7.-31.12.2025 (EUR)]]&gt;0,"Täytetyt"),"")</f>
        <v/>
      </c>
      <c r="X1662" s="49"/>
      <c r="Y1662" s="5">
        <f>Hakulomake!$B$29</f>
        <v>0</v>
      </c>
    </row>
    <row r="1663" spans="2:25" x14ac:dyDescent="0.25">
      <c r="B1663" s="5">
        <f>Hakulomake!$B$17</f>
        <v>0</v>
      </c>
      <c r="J1663" s="16"/>
      <c r="O1663" s="39">
        <f>MIN(Lääkkeet[[#This Row],[Velvoite 1.1.2025 (pakkauksia)]],Lääkkeet[[#This Row],[Suurimman alitusluvan mukainen velvoite 
1.1.-30.6.2025 (pakkauksia)]],Lääkkeet[[#This Row],[Alin saldo 
1.1.-30.6.2025 (pakkauksia)]])*Lääkkeet[[#This Row],[Kirjanpitoarvo / pakkaus 1.1.2025
(EUR  ALV 0 %)]]</f>
        <v>0</v>
      </c>
      <c r="P1663" s="17"/>
      <c r="Q1663" s="12"/>
      <c r="R1663" s="12"/>
      <c r="S1663" s="12"/>
      <c r="T1663" s="13"/>
      <c r="U1663" s="39">
        <f>MIN(Lääkkeet[[#This Row],[Velvoite 1.7.2025 (pakkauksia)]],Lääkkeet[[#This Row],[Suurimman alitusluvan mukainen velvoite
1.7.-31.12.2025 (pakkauksia)]],Lääkkeet[[#This Row],[Alin saldo 
1.7.-31.12.2025 (pakkauksia)]])*Lääkkeet[[#This Row],[Kirjanpitoarvo / pakkaus 1.7.2025
(EUR  ALV 0 %)]]</f>
        <v>0</v>
      </c>
      <c r="W1663" s="49" t="str" cm="1">
        <f t="array" ref="W1663">IFERROR(_xlfn.IFS(Lääkkeet[[#This Row],[Sitoutunut pääoma 
1.1.-30.6.2025 (EUR)]]&gt;0,"Täytetyt",Lääkkeet[[#This Row],[Sitoutunut pääoma 
1.7.-31.12.2025 (EUR)]]&gt;0,"Täytetyt"),"")</f>
        <v/>
      </c>
      <c r="X1663" s="49"/>
      <c r="Y1663" s="5">
        <f>Hakulomake!$B$29</f>
        <v>0</v>
      </c>
    </row>
    <row r="1664" spans="2:25" x14ac:dyDescent="0.25">
      <c r="B1664" s="5">
        <f>Hakulomake!$B$17</f>
        <v>0</v>
      </c>
      <c r="J1664" s="16"/>
      <c r="O1664" s="39">
        <f>MIN(Lääkkeet[[#This Row],[Velvoite 1.1.2025 (pakkauksia)]],Lääkkeet[[#This Row],[Suurimman alitusluvan mukainen velvoite 
1.1.-30.6.2025 (pakkauksia)]],Lääkkeet[[#This Row],[Alin saldo 
1.1.-30.6.2025 (pakkauksia)]])*Lääkkeet[[#This Row],[Kirjanpitoarvo / pakkaus 1.1.2025
(EUR  ALV 0 %)]]</f>
        <v>0</v>
      </c>
      <c r="P1664" s="17"/>
      <c r="Q1664" s="12"/>
      <c r="R1664" s="12"/>
      <c r="S1664" s="12"/>
      <c r="T1664" s="13"/>
      <c r="U1664" s="39">
        <f>MIN(Lääkkeet[[#This Row],[Velvoite 1.7.2025 (pakkauksia)]],Lääkkeet[[#This Row],[Suurimman alitusluvan mukainen velvoite
1.7.-31.12.2025 (pakkauksia)]],Lääkkeet[[#This Row],[Alin saldo 
1.7.-31.12.2025 (pakkauksia)]])*Lääkkeet[[#This Row],[Kirjanpitoarvo / pakkaus 1.7.2025
(EUR  ALV 0 %)]]</f>
        <v>0</v>
      </c>
      <c r="W1664" s="49" t="str" cm="1">
        <f t="array" ref="W1664">IFERROR(_xlfn.IFS(Lääkkeet[[#This Row],[Sitoutunut pääoma 
1.1.-30.6.2025 (EUR)]]&gt;0,"Täytetyt",Lääkkeet[[#This Row],[Sitoutunut pääoma 
1.7.-31.12.2025 (EUR)]]&gt;0,"Täytetyt"),"")</f>
        <v/>
      </c>
      <c r="X1664" s="49"/>
      <c r="Y1664" s="5">
        <f>Hakulomake!$B$29</f>
        <v>0</v>
      </c>
    </row>
    <row r="1665" spans="2:25" x14ac:dyDescent="0.25">
      <c r="B1665" s="5">
        <f>Hakulomake!$B$17</f>
        <v>0</v>
      </c>
      <c r="J1665" s="16"/>
      <c r="O1665" s="39">
        <f>MIN(Lääkkeet[[#This Row],[Velvoite 1.1.2025 (pakkauksia)]],Lääkkeet[[#This Row],[Suurimman alitusluvan mukainen velvoite 
1.1.-30.6.2025 (pakkauksia)]],Lääkkeet[[#This Row],[Alin saldo 
1.1.-30.6.2025 (pakkauksia)]])*Lääkkeet[[#This Row],[Kirjanpitoarvo / pakkaus 1.1.2025
(EUR  ALV 0 %)]]</f>
        <v>0</v>
      </c>
      <c r="P1665" s="17"/>
      <c r="Q1665" s="12"/>
      <c r="R1665" s="12"/>
      <c r="S1665" s="12"/>
      <c r="T1665" s="13"/>
      <c r="U1665" s="39">
        <f>MIN(Lääkkeet[[#This Row],[Velvoite 1.7.2025 (pakkauksia)]],Lääkkeet[[#This Row],[Suurimman alitusluvan mukainen velvoite
1.7.-31.12.2025 (pakkauksia)]],Lääkkeet[[#This Row],[Alin saldo 
1.7.-31.12.2025 (pakkauksia)]])*Lääkkeet[[#This Row],[Kirjanpitoarvo / pakkaus 1.7.2025
(EUR  ALV 0 %)]]</f>
        <v>0</v>
      </c>
      <c r="W1665" s="49" t="str" cm="1">
        <f t="array" ref="W1665">IFERROR(_xlfn.IFS(Lääkkeet[[#This Row],[Sitoutunut pääoma 
1.1.-30.6.2025 (EUR)]]&gt;0,"Täytetyt",Lääkkeet[[#This Row],[Sitoutunut pääoma 
1.7.-31.12.2025 (EUR)]]&gt;0,"Täytetyt"),"")</f>
        <v/>
      </c>
      <c r="X1665" s="49"/>
      <c r="Y1665" s="5">
        <f>Hakulomake!$B$29</f>
        <v>0</v>
      </c>
    </row>
    <row r="1666" spans="2:25" x14ac:dyDescent="0.25">
      <c r="B1666" s="5">
        <f>Hakulomake!$B$17</f>
        <v>0</v>
      </c>
      <c r="J1666" s="16"/>
      <c r="O1666" s="39">
        <f>MIN(Lääkkeet[[#This Row],[Velvoite 1.1.2025 (pakkauksia)]],Lääkkeet[[#This Row],[Suurimman alitusluvan mukainen velvoite 
1.1.-30.6.2025 (pakkauksia)]],Lääkkeet[[#This Row],[Alin saldo 
1.1.-30.6.2025 (pakkauksia)]])*Lääkkeet[[#This Row],[Kirjanpitoarvo / pakkaus 1.1.2025
(EUR  ALV 0 %)]]</f>
        <v>0</v>
      </c>
      <c r="P1666" s="17"/>
      <c r="Q1666" s="12"/>
      <c r="R1666" s="12"/>
      <c r="S1666" s="12"/>
      <c r="T1666" s="13"/>
      <c r="U1666" s="39">
        <f>MIN(Lääkkeet[[#This Row],[Velvoite 1.7.2025 (pakkauksia)]],Lääkkeet[[#This Row],[Suurimman alitusluvan mukainen velvoite
1.7.-31.12.2025 (pakkauksia)]],Lääkkeet[[#This Row],[Alin saldo 
1.7.-31.12.2025 (pakkauksia)]])*Lääkkeet[[#This Row],[Kirjanpitoarvo / pakkaus 1.7.2025
(EUR  ALV 0 %)]]</f>
        <v>0</v>
      </c>
      <c r="W1666" s="49" t="str" cm="1">
        <f t="array" ref="W1666">IFERROR(_xlfn.IFS(Lääkkeet[[#This Row],[Sitoutunut pääoma 
1.1.-30.6.2025 (EUR)]]&gt;0,"Täytetyt",Lääkkeet[[#This Row],[Sitoutunut pääoma 
1.7.-31.12.2025 (EUR)]]&gt;0,"Täytetyt"),"")</f>
        <v/>
      </c>
      <c r="X1666" s="49"/>
      <c r="Y1666" s="5">
        <f>Hakulomake!$B$29</f>
        <v>0</v>
      </c>
    </row>
    <row r="1667" spans="2:25" x14ac:dyDescent="0.25">
      <c r="B1667" s="5">
        <f>Hakulomake!$B$17</f>
        <v>0</v>
      </c>
      <c r="J1667" s="16"/>
      <c r="O1667" s="39">
        <f>MIN(Lääkkeet[[#This Row],[Velvoite 1.1.2025 (pakkauksia)]],Lääkkeet[[#This Row],[Suurimman alitusluvan mukainen velvoite 
1.1.-30.6.2025 (pakkauksia)]],Lääkkeet[[#This Row],[Alin saldo 
1.1.-30.6.2025 (pakkauksia)]])*Lääkkeet[[#This Row],[Kirjanpitoarvo / pakkaus 1.1.2025
(EUR  ALV 0 %)]]</f>
        <v>0</v>
      </c>
      <c r="P1667" s="17"/>
      <c r="Q1667" s="12"/>
      <c r="R1667" s="12"/>
      <c r="S1667" s="12"/>
      <c r="T1667" s="13"/>
      <c r="U1667" s="39">
        <f>MIN(Lääkkeet[[#This Row],[Velvoite 1.7.2025 (pakkauksia)]],Lääkkeet[[#This Row],[Suurimman alitusluvan mukainen velvoite
1.7.-31.12.2025 (pakkauksia)]],Lääkkeet[[#This Row],[Alin saldo 
1.7.-31.12.2025 (pakkauksia)]])*Lääkkeet[[#This Row],[Kirjanpitoarvo / pakkaus 1.7.2025
(EUR  ALV 0 %)]]</f>
        <v>0</v>
      </c>
      <c r="W1667" s="49" t="str" cm="1">
        <f t="array" ref="W1667">IFERROR(_xlfn.IFS(Lääkkeet[[#This Row],[Sitoutunut pääoma 
1.1.-30.6.2025 (EUR)]]&gt;0,"Täytetyt",Lääkkeet[[#This Row],[Sitoutunut pääoma 
1.7.-31.12.2025 (EUR)]]&gt;0,"Täytetyt"),"")</f>
        <v/>
      </c>
      <c r="X1667" s="49"/>
      <c r="Y1667" s="5">
        <f>Hakulomake!$B$29</f>
        <v>0</v>
      </c>
    </row>
    <row r="1668" spans="2:25" x14ac:dyDescent="0.25">
      <c r="B1668" s="5">
        <f>Hakulomake!$B$17</f>
        <v>0</v>
      </c>
      <c r="J1668" s="16"/>
      <c r="O1668" s="39">
        <f>MIN(Lääkkeet[[#This Row],[Velvoite 1.1.2025 (pakkauksia)]],Lääkkeet[[#This Row],[Suurimman alitusluvan mukainen velvoite 
1.1.-30.6.2025 (pakkauksia)]],Lääkkeet[[#This Row],[Alin saldo 
1.1.-30.6.2025 (pakkauksia)]])*Lääkkeet[[#This Row],[Kirjanpitoarvo / pakkaus 1.1.2025
(EUR  ALV 0 %)]]</f>
        <v>0</v>
      </c>
      <c r="P1668" s="17"/>
      <c r="Q1668" s="12"/>
      <c r="R1668" s="12"/>
      <c r="S1668" s="12"/>
      <c r="T1668" s="13"/>
      <c r="U1668" s="39">
        <f>MIN(Lääkkeet[[#This Row],[Velvoite 1.7.2025 (pakkauksia)]],Lääkkeet[[#This Row],[Suurimman alitusluvan mukainen velvoite
1.7.-31.12.2025 (pakkauksia)]],Lääkkeet[[#This Row],[Alin saldo 
1.7.-31.12.2025 (pakkauksia)]])*Lääkkeet[[#This Row],[Kirjanpitoarvo / pakkaus 1.7.2025
(EUR  ALV 0 %)]]</f>
        <v>0</v>
      </c>
      <c r="W1668" s="49" t="str" cm="1">
        <f t="array" ref="W1668">IFERROR(_xlfn.IFS(Lääkkeet[[#This Row],[Sitoutunut pääoma 
1.1.-30.6.2025 (EUR)]]&gt;0,"Täytetyt",Lääkkeet[[#This Row],[Sitoutunut pääoma 
1.7.-31.12.2025 (EUR)]]&gt;0,"Täytetyt"),"")</f>
        <v/>
      </c>
      <c r="X1668" s="49"/>
      <c r="Y1668" s="5">
        <f>Hakulomake!$B$29</f>
        <v>0</v>
      </c>
    </row>
    <row r="1669" spans="2:25" x14ac:dyDescent="0.25">
      <c r="B1669" s="5">
        <f>Hakulomake!$B$17</f>
        <v>0</v>
      </c>
      <c r="J1669" s="16"/>
      <c r="O1669" s="39">
        <f>MIN(Lääkkeet[[#This Row],[Velvoite 1.1.2025 (pakkauksia)]],Lääkkeet[[#This Row],[Suurimman alitusluvan mukainen velvoite 
1.1.-30.6.2025 (pakkauksia)]],Lääkkeet[[#This Row],[Alin saldo 
1.1.-30.6.2025 (pakkauksia)]])*Lääkkeet[[#This Row],[Kirjanpitoarvo / pakkaus 1.1.2025
(EUR  ALV 0 %)]]</f>
        <v>0</v>
      </c>
      <c r="P1669" s="17"/>
      <c r="Q1669" s="12"/>
      <c r="R1669" s="12"/>
      <c r="S1669" s="12"/>
      <c r="T1669" s="13"/>
      <c r="U1669" s="39">
        <f>MIN(Lääkkeet[[#This Row],[Velvoite 1.7.2025 (pakkauksia)]],Lääkkeet[[#This Row],[Suurimman alitusluvan mukainen velvoite
1.7.-31.12.2025 (pakkauksia)]],Lääkkeet[[#This Row],[Alin saldo 
1.7.-31.12.2025 (pakkauksia)]])*Lääkkeet[[#This Row],[Kirjanpitoarvo / pakkaus 1.7.2025
(EUR  ALV 0 %)]]</f>
        <v>0</v>
      </c>
      <c r="W1669" s="49" t="str" cm="1">
        <f t="array" ref="W1669">IFERROR(_xlfn.IFS(Lääkkeet[[#This Row],[Sitoutunut pääoma 
1.1.-30.6.2025 (EUR)]]&gt;0,"Täytetyt",Lääkkeet[[#This Row],[Sitoutunut pääoma 
1.7.-31.12.2025 (EUR)]]&gt;0,"Täytetyt"),"")</f>
        <v/>
      </c>
      <c r="X1669" s="49"/>
      <c r="Y1669" s="5">
        <f>Hakulomake!$B$29</f>
        <v>0</v>
      </c>
    </row>
    <row r="1670" spans="2:25" x14ac:dyDescent="0.25">
      <c r="B1670" s="5">
        <f>Hakulomake!$B$17</f>
        <v>0</v>
      </c>
      <c r="J1670" s="16"/>
      <c r="O1670" s="39">
        <f>MIN(Lääkkeet[[#This Row],[Velvoite 1.1.2025 (pakkauksia)]],Lääkkeet[[#This Row],[Suurimman alitusluvan mukainen velvoite 
1.1.-30.6.2025 (pakkauksia)]],Lääkkeet[[#This Row],[Alin saldo 
1.1.-30.6.2025 (pakkauksia)]])*Lääkkeet[[#This Row],[Kirjanpitoarvo / pakkaus 1.1.2025
(EUR  ALV 0 %)]]</f>
        <v>0</v>
      </c>
      <c r="P1670" s="17"/>
      <c r="Q1670" s="12"/>
      <c r="R1670" s="12"/>
      <c r="S1670" s="12"/>
      <c r="T1670" s="13"/>
      <c r="U1670" s="39">
        <f>MIN(Lääkkeet[[#This Row],[Velvoite 1.7.2025 (pakkauksia)]],Lääkkeet[[#This Row],[Suurimman alitusluvan mukainen velvoite
1.7.-31.12.2025 (pakkauksia)]],Lääkkeet[[#This Row],[Alin saldo 
1.7.-31.12.2025 (pakkauksia)]])*Lääkkeet[[#This Row],[Kirjanpitoarvo / pakkaus 1.7.2025
(EUR  ALV 0 %)]]</f>
        <v>0</v>
      </c>
      <c r="W1670" s="49" t="str" cm="1">
        <f t="array" ref="W1670">IFERROR(_xlfn.IFS(Lääkkeet[[#This Row],[Sitoutunut pääoma 
1.1.-30.6.2025 (EUR)]]&gt;0,"Täytetyt",Lääkkeet[[#This Row],[Sitoutunut pääoma 
1.7.-31.12.2025 (EUR)]]&gt;0,"Täytetyt"),"")</f>
        <v/>
      </c>
      <c r="X1670" s="49"/>
      <c r="Y1670" s="5">
        <f>Hakulomake!$B$29</f>
        <v>0</v>
      </c>
    </row>
    <row r="1671" spans="2:25" x14ac:dyDescent="0.25">
      <c r="B1671" s="5">
        <f>Hakulomake!$B$17</f>
        <v>0</v>
      </c>
      <c r="J1671" s="16"/>
      <c r="O1671" s="39">
        <f>MIN(Lääkkeet[[#This Row],[Velvoite 1.1.2025 (pakkauksia)]],Lääkkeet[[#This Row],[Suurimman alitusluvan mukainen velvoite 
1.1.-30.6.2025 (pakkauksia)]],Lääkkeet[[#This Row],[Alin saldo 
1.1.-30.6.2025 (pakkauksia)]])*Lääkkeet[[#This Row],[Kirjanpitoarvo / pakkaus 1.1.2025
(EUR  ALV 0 %)]]</f>
        <v>0</v>
      </c>
      <c r="P1671" s="17"/>
      <c r="Q1671" s="12"/>
      <c r="R1671" s="12"/>
      <c r="S1671" s="12"/>
      <c r="T1671" s="13"/>
      <c r="U1671" s="39">
        <f>MIN(Lääkkeet[[#This Row],[Velvoite 1.7.2025 (pakkauksia)]],Lääkkeet[[#This Row],[Suurimman alitusluvan mukainen velvoite
1.7.-31.12.2025 (pakkauksia)]],Lääkkeet[[#This Row],[Alin saldo 
1.7.-31.12.2025 (pakkauksia)]])*Lääkkeet[[#This Row],[Kirjanpitoarvo / pakkaus 1.7.2025
(EUR  ALV 0 %)]]</f>
        <v>0</v>
      </c>
      <c r="W1671" s="49" t="str" cm="1">
        <f t="array" ref="W1671">IFERROR(_xlfn.IFS(Lääkkeet[[#This Row],[Sitoutunut pääoma 
1.1.-30.6.2025 (EUR)]]&gt;0,"Täytetyt",Lääkkeet[[#This Row],[Sitoutunut pääoma 
1.7.-31.12.2025 (EUR)]]&gt;0,"Täytetyt"),"")</f>
        <v/>
      </c>
      <c r="X1671" s="49"/>
      <c r="Y1671" s="5">
        <f>Hakulomake!$B$29</f>
        <v>0</v>
      </c>
    </row>
    <row r="1672" spans="2:25" x14ac:dyDescent="0.25">
      <c r="B1672" s="5">
        <f>Hakulomake!$B$17</f>
        <v>0</v>
      </c>
      <c r="J1672" s="16"/>
      <c r="O1672" s="39">
        <f>MIN(Lääkkeet[[#This Row],[Velvoite 1.1.2025 (pakkauksia)]],Lääkkeet[[#This Row],[Suurimman alitusluvan mukainen velvoite 
1.1.-30.6.2025 (pakkauksia)]],Lääkkeet[[#This Row],[Alin saldo 
1.1.-30.6.2025 (pakkauksia)]])*Lääkkeet[[#This Row],[Kirjanpitoarvo / pakkaus 1.1.2025
(EUR  ALV 0 %)]]</f>
        <v>0</v>
      </c>
      <c r="P1672" s="17"/>
      <c r="Q1672" s="12"/>
      <c r="R1672" s="12"/>
      <c r="S1672" s="12"/>
      <c r="T1672" s="13"/>
      <c r="U1672" s="39">
        <f>MIN(Lääkkeet[[#This Row],[Velvoite 1.7.2025 (pakkauksia)]],Lääkkeet[[#This Row],[Suurimman alitusluvan mukainen velvoite
1.7.-31.12.2025 (pakkauksia)]],Lääkkeet[[#This Row],[Alin saldo 
1.7.-31.12.2025 (pakkauksia)]])*Lääkkeet[[#This Row],[Kirjanpitoarvo / pakkaus 1.7.2025
(EUR  ALV 0 %)]]</f>
        <v>0</v>
      </c>
      <c r="W1672" s="49" t="str" cm="1">
        <f t="array" ref="W1672">IFERROR(_xlfn.IFS(Lääkkeet[[#This Row],[Sitoutunut pääoma 
1.1.-30.6.2025 (EUR)]]&gt;0,"Täytetyt",Lääkkeet[[#This Row],[Sitoutunut pääoma 
1.7.-31.12.2025 (EUR)]]&gt;0,"Täytetyt"),"")</f>
        <v/>
      </c>
      <c r="X1672" s="49"/>
      <c r="Y1672" s="5">
        <f>Hakulomake!$B$29</f>
        <v>0</v>
      </c>
    </row>
    <row r="1673" spans="2:25" x14ac:dyDescent="0.25">
      <c r="B1673" s="5">
        <f>Hakulomake!$B$17</f>
        <v>0</v>
      </c>
      <c r="J1673" s="16"/>
      <c r="O1673" s="39">
        <f>MIN(Lääkkeet[[#This Row],[Velvoite 1.1.2025 (pakkauksia)]],Lääkkeet[[#This Row],[Suurimman alitusluvan mukainen velvoite 
1.1.-30.6.2025 (pakkauksia)]],Lääkkeet[[#This Row],[Alin saldo 
1.1.-30.6.2025 (pakkauksia)]])*Lääkkeet[[#This Row],[Kirjanpitoarvo / pakkaus 1.1.2025
(EUR  ALV 0 %)]]</f>
        <v>0</v>
      </c>
      <c r="P1673" s="17"/>
      <c r="Q1673" s="12"/>
      <c r="R1673" s="12"/>
      <c r="S1673" s="12"/>
      <c r="T1673" s="13"/>
      <c r="U1673" s="39">
        <f>MIN(Lääkkeet[[#This Row],[Velvoite 1.7.2025 (pakkauksia)]],Lääkkeet[[#This Row],[Suurimman alitusluvan mukainen velvoite
1.7.-31.12.2025 (pakkauksia)]],Lääkkeet[[#This Row],[Alin saldo 
1.7.-31.12.2025 (pakkauksia)]])*Lääkkeet[[#This Row],[Kirjanpitoarvo / pakkaus 1.7.2025
(EUR  ALV 0 %)]]</f>
        <v>0</v>
      </c>
      <c r="W1673" s="49" t="str" cm="1">
        <f t="array" ref="W1673">IFERROR(_xlfn.IFS(Lääkkeet[[#This Row],[Sitoutunut pääoma 
1.1.-30.6.2025 (EUR)]]&gt;0,"Täytetyt",Lääkkeet[[#This Row],[Sitoutunut pääoma 
1.7.-31.12.2025 (EUR)]]&gt;0,"Täytetyt"),"")</f>
        <v/>
      </c>
      <c r="X1673" s="49"/>
      <c r="Y1673" s="5">
        <f>Hakulomake!$B$29</f>
        <v>0</v>
      </c>
    </row>
    <row r="1674" spans="2:25" x14ac:dyDescent="0.25">
      <c r="B1674" s="5">
        <f>Hakulomake!$B$17</f>
        <v>0</v>
      </c>
      <c r="J1674" s="16"/>
      <c r="O1674" s="39">
        <f>MIN(Lääkkeet[[#This Row],[Velvoite 1.1.2025 (pakkauksia)]],Lääkkeet[[#This Row],[Suurimman alitusluvan mukainen velvoite 
1.1.-30.6.2025 (pakkauksia)]],Lääkkeet[[#This Row],[Alin saldo 
1.1.-30.6.2025 (pakkauksia)]])*Lääkkeet[[#This Row],[Kirjanpitoarvo / pakkaus 1.1.2025
(EUR  ALV 0 %)]]</f>
        <v>0</v>
      </c>
      <c r="P1674" s="17"/>
      <c r="Q1674" s="12"/>
      <c r="R1674" s="12"/>
      <c r="S1674" s="12"/>
      <c r="T1674" s="13"/>
      <c r="U1674" s="39">
        <f>MIN(Lääkkeet[[#This Row],[Velvoite 1.7.2025 (pakkauksia)]],Lääkkeet[[#This Row],[Suurimman alitusluvan mukainen velvoite
1.7.-31.12.2025 (pakkauksia)]],Lääkkeet[[#This Row],[Alin saldo 
1.7.-31.12.2025 (pakkauksia)]])*Lääkkeet[[#This Row],[Kirjanpitoarvo / pakkaus 1.7.2025
(EUR  ALV 0 %)]]</f>
        <v>0</v>
      </c>
      <c r="W1674" s="49" t="str" cm="1">
        <f t="array" ref="W1674">IFERROR(_xlfn.IFS(Lääkkeet[[#This Row],[Sitoutunut pääoma 
1.1.-30.6.2025 (EUR)]]&gt;0,"Täytetyt",Lääkkeet[[#This Row],[Sitoutunut pääoma 
1.7.-31.12.2025 (EUR)]]&gt;0,"Täytetyt"),"")</f>
        <v/>
      </c>
      <c r="X1674" s="49"/>
      <c r="Y1674" s="5">
        <f>Hakulomake!$B$29</f>
        <v>0</v>
      </c>
    </row>
    <row r="1675" spans="2:25" x14ac:dyDescent="0.25">
      <c r="B1675" s="5">
        <f>Hakulomake!$B$17</f>
        <v>0</v>
      </c>
      <c r="J1675" s="16"/>
      <c r="O1675" s="39">
        <f>MIN(Lääkkeet[[#This Row],[Velvoite 1.1.2025 (pakkauksia)]],Lääkkeet[[#This Row],[Suurimman alitusluvan mukainen velvoite 
1.1.-30.6.2025 (pakkauksia)]],Lääkkeet[[#This Row],[Alin saldo 
1.1.-30.6.2025 (pakkauksia)]])*Lääkkeet[[#This Row],[Kirjanpitoarvo / pakkaus 1.1.2025
(EUR  ALV 0 %)]]</f>
        <v>0</v>
      </c>
      <c r="P1675" s="17"/>
      <c r="Q1675" s="12"/>
      <c r="R1675" s="12"/>
      <c r="S1675" s="12"/>
      <c r="T1675" s="13"/>
      <c r="U1675" s="39">
        <f>MIN(Lääkkeet[[#This Row],[Velvoite 1.7.2025 (pakkauksia)]],Lääkkeet[[#This Row],[Suurimman alitusluvan mukainen velvoite
1.7.-31.12.2025 (pakkauksia)]],Lääkkeet[[#This Row],[Alin saldo 
1.7.-31.12.2025 (pakkauksia)]])*Lääkkeet[[#This Row],[Kirjanpitoarvo / pakkaus 1.7.2025
(EUR  ALV 0 %)]]</f>
        <v>0</v>
      </c>
      <c r="W1675" s="49" t="str" cm="1">
        <f t="array" ref="W1675">IFERROR(_xlfn.IFS(Lääkkeet[[#This Row],[Sitoutunut pääoma 
1.1.-30.6.2025 (EUR)]]&gt;0,"Täytetyt",Lääkkeet[[#This Row],[Sitoutunut pääoma 
1.7.-31.12.2025 (EUR)]]&gt;0,"Täytetyt"),"")</f>
        <v/>
      </c>
      <c r="X1675" s="49"/>
      <c r="Y1675" s="5">
        <f>Hakulomake!$B$29</f>
        <v>0</v>
      </c>
    </row>
    <row r="1676" spans="2:25" x14ac:dyDescent="0.25">
      <c r="B1676" s="5">
        <f>Hakulomake!$B$17</f>
        <v>0</v>
      </c>
      <c r="J1676" s="16"/>
      <c r="O1676" s="39">
        <f>MIN(Lääkkeet[[#This Row],[Velvoite 1.1.2025 (pakkauksia)]],Lääkkeet[[#This Row],[Suurimman alitusluvan mukainen velvoite 
1.1.-30.6.2025 (pakkauksia)]],Lääkkeet[[#This Row],[Alin saldo 
1.1.-30.6.2025 (pakkauksia)]])*Lääkkeet[[#This Row],[Kirjanpitoarvo / pakkaus 1.1.2025
(EUR  ALV 0 %)]]</f>
        <v>0</v>
      </c>
      <c r="P1676" s="17"/>
      <c r="Q1676" s="12"/>
      <c r="R1676" s="12"/>
      <c r="S1676" s="12"/>
      <c r="T1676" s="13"/>
      <c r="U1676" s="39">
        <f>MIN(Lääkkeet[[#This Row],[Velvoite 1.7.2025 (pakkauksia)]],Lääkkeet[[#This Row],[Suurimman alitusluvan mukainen velvoite
1.7.-31.12.2025 (pakkauksia)]],Lääkkeet[[#This Row],[Alin saldo 
1.7.-31.12.2025 (pakkauksia)]])*Lääkkeet[[#This Row],[Kirjanpitoarvo / pakkaus 1.7.2025
(EUR  ALV 0 %)]]</f>
        <v>0</v>
      </c>
      <c r="W1676" s="49" t="str" cm="1">
        <f t="array" ref="W1676">IFERROR(_xlfn.IFS(Lääkkeet[[#This Row],[Sitoutunut pääoma 
1.1.-30.6.2025 (EUR)]]&gt;0,"Täytetyt",Lääkkeet[[#This Row],[Sitoutunut pääoma 
1.7.-31.12.2025 (EUR)]]&gt;0,"Täytetyt"),"")</f>
        <v/>
      </c>
      <c r="X1676" s="49"/>
      <c r="Y1676" s="5">
        <f>Hakulomake!$B$29</f>
        <v>0</v>
      </c>
    </row>
    <row r="1677" spans="2:25" x14ac:dyDescent="0.25">
      <c r="B1677" s="5">
        <f>Hakulomake!$B$17</f>
        <v>0</v>
      </c>
      <c r="J1677" s="16"/>
      <c r="O1677" s="39">
        <f>MIN(Lääkkeet[[#This Row],[Velvoite 1.1.2025 (pakkauksia)]],Lääkkeet[[#This Row],[Suurimman alitusluvan mukainen velvoite 
1.1.-30.6.2025 (pakkauksia)]],Lääkkeet[[#This Row],[Alin saldo 
1.1.-30.6.2025 (pakkauksia)]])*Lääkkeet[[#This Row],[Kirjanpitoarvo / pakkaus 1.1.2025
(EUR  ALV 0 %)]]</f>
        <v>0</v>
      </c>
      <c r="P1677" s="17"/>
      <c r="Q1677" s="12"/>
      <c r="R1677" s="12"/>
      <c r="S1677" s="12"/>
      <c r="T1677" s="13"/>
      <c r="U1677" s="39">
        <f>MIN(Lääkkeet[[#This Row],[Velvoite 1.7.2025 (pakkauksia)]],Lääkkeet[[#This Row],[Suurimman alitusluvan mukainen velvoite
1.7.-31.12.2025 (pakkauksia)]],Lääkkeet[[#This Row],[Alin saldo 
1.7.-31.12.2025 (pakkauksia)]])*Lääkkeet[[#This Row],[Kirjanpitoarvo / pakkaus 1.7.2025
(EUR  ALV 0 %)]]</f>
        <v>0</v>
      </c>
      <c r="W1677" s="49" t="str" cm="1">
        <f t="array" ref="W1677">IFERROR(_xlfn.IFS(Lääkkeet[[#This Row],[Sitoutunut pääoma 
1.1.-30.6.2025 (EUR)]]&gt;0,"Täytetyt",Lääkkeet[[#This Row],[Sitoutunut pääoma 
1.7.-31.12.2025 (EUR)]]&gt;0,"Täytetyt"),"")</f>
        <v/>
      </c>
      <c r="X1677" s="49"/>
      <c r="Y1677" s="5">
        <f>Hakulomake!$B$29</f>
        <v>0</v>
      </c>
    </row>
    <row r="1678" spans="2:25" x14ac:dyDescent="0.25">
      <c r="B1678" s="5">
        <f>Hakulomake!$B$17</f>
        <v>0</v>
      </c>
      <c r="J1678" s="16"/>
      <c r="O1678" s="39">
        <f>MIN(Lääkkeet[[#This Row],[Velvoite 1.1.2025 (pakkauksia)]],Lääkkeet[[#This Row],[Suurimman alitusluvan mukainen velvoite 
1.1.-30.6.2025 (pakkauksia)]],Lääkkeet[[#This Row],[Alin saldo 
1.1.-30.6.2025 (pakkauksia)]])*Lääkkeet[[#This Row],[Kirjanpitoarvo / pakkaus 1.1.2025
(EUR  ALV 0 %)]]</f>
        <v>0</v>
      </c>
      <c r="P1678" s="17"/>
      <c r="Q1678" s="12"/>
      <c r="R1678" s="12"/>
      <c r="S1678" s="12"/>
      <c r="T1678" s="13"/>
      <c r="U1678" s="39">
        <f>MIN(Lääkkeet[[#This Row],[Velvoite 1.7.2025 (pakkauksia)]],Lääkkeet[[#This Row],[Suurimman alitusluvan mukainen velvoite
1.7.-31.12.2025 (pakkauksia)]],Lääkkeet[[#This Row],[Alin saldo 
1.7.-31.12.2025 (pakkauksia)]])*Lääkkeet[[#This Row],[Kirjanpitoarvo / pakkaus 1.7.2025
(EUR  ALV 0 %)]]</f>
        <v>0</v>
      </c>
      <c r="W1678" s="49" t="str" cm="1">
        <f t="array" ref="W1678">IFERROR(_xlfn.IFS(Lääkkeet[[#This Row],[Sitoutunut pääoma 
1.1.-30.6.2025 (EUR)]]&gt;0,"Täytetyt",Lääkkeet[[#This Row],[Sitoutunut pääoma 
1.7.-31.12.2025 (EUR)]]&gt;0,"Täytetyt"),"")</f>
        <v/>
      </c>
      <c r="X1678" s="49"/>
      <c r="Y1678" s="5">
        <f>Hakulomake!$B$29</f>
        <v>0</v>
      </c>
    </row>
    <row r="1679" spans="2:25" x14ac:dyDescent="0.25">
      <c r="B1679" s="5">
        <f>Hakulomake!$B$17</f>
        <v>0</v>
      </c>
      <c r="J1679" s="16"/>
      <c r="O1679" s="39">
        <f>MIN(Lääkkeet[[#This Row],[Velvoite 1.1.2025 (pakkauksia)]],Lääkkeet[[#This Row],[Suurimman alitusluvan mukainen velvoite 
1.1.-30.6.2025 (pakkauksia)]],Lääkkeet[[#This Row],[Alin saldo 
1.1.-30.6.2025 (pakkauksia)]])*Lääkkeet[[#This Row],[Kirjanpitoarvo / pakkaus 1.1.2025
(EUR  ALV 0 %)]]</f>
        <v>0</v>
      </c>
      <c r="P1679" s="17"/>
      <c r="Q1679" s="12"/>
      <c r="R1679" s="12"/>
      <c r="S1679" s="12"/>
      <c r="T1679" s="13"/>
      <c r="U1679" s="39">
        <f>MIN(Lääkkeet[[#This Row],[Velvoite 1.7.2025 (pakkauksia)]],Lääkkeet[[#This Row],[Suurimman alitusluvan mukainen velvoite
1.7.-31.12.2025 (pakkauksia)]],Lääkkeet[[#This Row],[Alin saldo 
1.7.-31.12.2025 (pakkauksia)]])*Lääkkeet[[#This Row],[Kirjanpitoarvo / pakkaus 1.7.2025
(EUR  ALV 0 %)]]</f>
        <v>0</v>
      </c>
      <c r="W1679" s="49" t="str" cm="1">
        <f t="array" ref="W1679">IFERROR(_xlfn.IFS(Lääkkeet[[#This Row],[Sitoutunut pääoma 
1.1.-30.6.2025 (EUR)]]&gt;0,"Täytetyt",Lääkkeet[[#This Row],[Sitoutunut pääoma 
1.7.-31.12.2025 (EUR)]]&gt;0,"Täytetyt"),"")</f>
        <v/>
      </c>
      <c r="X1679" s="49"/>
      <c r="Y1679" s="5">
        <f>Hakulomake!$B$29</f>
        <v>0</v>
      </c>
    </row>
    <row r="1680" spans="2:25" x14ac:dyDescent="0.25">
      <c r="B1680" s="5">
        <f>Hakulomake!$B$17</f>
        <v>0</v>
      </c>
      <c r="J1680" s="16"/>
      <c r="O1680" s="39">
        <f>MIN(Lääkkeet[[#This Row],[Velvoite 1.1.2025 (pakkauksia)]],Lääkkeet[[#This Row],[Suurimman alitusluvan mukainen velvoite 
1.1.-30.6.2025 (pakkauksia)]],Lääkkeet[[#This Row],[Alin saldo 
1.1.-30.6.2025 (pakkauksia)]])*Lääkkeet[[#This Row],[Kirjanpitoarvo / pakkaus 1.1.2025
(EUR  ALV 0 %)]]</f>
        <v>0</v>
      </c>
      <c r="P1680" s="17"/>
      <c r="Q1680" s="12"/>
      <c r="R1680" s="12"/>
      <c r="S1680" s="12"/>
      <c r="T1680" s="13"/>
      <c r="U1680" s="39">
        <f>MIN(Lääkkeet[[#This Row],[Velvoite 1.7.2025 (pakkauksia)]],Lääkkeet[[#This Row],[Suurimman alitusluvan mukainen velvoite
1.7.-31.12.2025 (pakkauksia)]],Lääkkeet[[#This Row],[Alin saldo 
1.7.-31.12.2025 (pakkauksia)]])*Lääkkeet[[#This Row],[Kirjanpitoarvo / pakkaus 1.7.2025
(EUR  ALV 0 %)]]</f>
        <v>0</v>
      </c>
      <c r="W1680" s="49" t="str" cm="1">
        <f t="array" ref="W1680">IFERROR(_xlfn.IFS(Lääkkeet[[#This Row],[Sitoutunut pääoma 
1.1.-30.6.2025 (EUR)]]&gt;0,"Täytetyt",Lääkkeet[[#This Row],[Sitoutunut pääoma 
1.7.-31.12.2025 (EUR)]]&gt;0,"Täytetyt"),"")</f>
        <v/>
      </c>
      <c r="X1680" s="49"/>
      <c r="Y1680" s="5">
        <f>Hakulomake!$B$29</f>
        <v>0</v>
      </c>
    </row>
    <row r="1681" spans="2:25" x14ac:dyDescent="0.25">
      <c r="B1681" s="5">
        <f>Hakulomake!$B$17</f>
        <v>0</v>
      </c>
      <c r="J1681" s="16"/>
      <c r="O1681" s="39">
        <f>MIN(Lääkkeet[[#This Row],[Velvoite 1.1.2025 (pakkauksia)]],Lääkkeet[[#This Row],[Suurimman alitusluvan mukainen velvoite 
1.1.-30.6.2025 (pakkauksia)]],Lääkkeet[[#This Row],[Alin saldo 
1.1.-30.6.2025 (pakkauksia)]])*Lääkkeet[[#This Row],[Kirjanpitoarvo / pakkaus 1.1.2025
(EUR  ALV 0 %)]]</f>
        <v>0</v>
      </c>
      <c r="P1681" s="17"/>
      <c r="Q1681" s="12"/>
      <c r="R1681" s="12"/>
      <c r="S1681" s="12"/>
      <c r="T1681" s="13"/>
      <c r="U1681" s="39">
        <f>MIN(Lääkkeet[[#This Row],[Velvoite 1.7.2025 (pakkauksia)]],Lääkkeet[[#This Row],[Suurimman alitusluvan mukainen velvoite
1.7.-31.12.2025 (pakkauksia)]],Lääkkeet[[#This Row],[Alin saldo 
1.7.-31.12.2025 (pakkauksia)]])*Lääkkeet[[#This Row],[Kirjanpitoarvo / pakkaus 1.7.2025
(EUR  ALV 0 %)]]</f>
        <v>0</v>
      </c>
      <c r="W1681" s="49" t="str" cm="1">
        <f t="array" ref="W1681">IFERROR(_xlfn.IFS(Lääkkeet[[#This Row],[Sitoutunut pääoma 
1.1.-30.6.2025 (EUR)]]&gt;0,"Täytetyt",Lääkkeet[[#This Row],[Sitoutunut pääoma 
1.7.-31.12.2025 (EUR)]]&gt;0,"Täytetyt"),"")</f>
        <v/>
      </c>
      <c r="X1681" s="49"/>
      <c r="Y1681" s="5">
        <f>Hakulomake!$B$29</f>
        <v>0</v>
      </c>
    </row>
    <row r="1682" spans="2:25" x14ac:dyDescent="0.25">
      <c r="B1682" s="5">
        <f>Hakulomake!$B$17</f>
        <v>0</v>
      </c>
      <c r="J1682" s="16"/>
      <c r="O1682" s="39">
        <f>MIN(Lääkkeet[[#This Row],[Velvoite 1.1.2025 (pakkauksia)]],Lääkkeet[[#This Row],[Suurimman alitusluvan mukainen velvoite 
1.1.-30.6.2025 (pakkauksia)]],Lääkkeet[[#This Row],[Alin saldo 
1.1.-30.6.2025 (pakkauksia)]])*Lääkkeet[[#This Row],[Kirjanpitoarvo / pakkaus 1.1.2025
(EUR  ALV 0 %)]]</f>
        <v>0</v>
      </c>
      <c r="P1682" s="17"/>
      <c r="Q1682" s="12"/>
      <c r="R1682" s="12"/>
      <c r="S1682" s="12"/>
      <c r="T1682" s="13"/>
      <c r="U1682" s="39">
        <f>MIN(Lääkkeet[[#This Row],[Velvoite 1.7.2025 (pakkauksia)]],Lääkkeet[[#This Row],[Suurimman alitusluvan mukainen velvoite
1.7.-31.12.2025 (pakkauksia)]],Lääkkeet[[#This Row],[Alin saldo 
1.7.-31.12.2025 (pakkauksia)]])*Lääkkeet[[#This Row],[Kirjanpitoarvo / pakkaus 1.7.2025
(EUR  ALV 0 %)]]</f>
        <v>0</v>
      </c>
      <c r="W1682" s="49" t="str" cm="1">
        <f t="array" ref="W1682">IFERROR(_xlfn.IFS(Lääkkeet[[#This Row],[Sitoutunut pääoma 
1.1.-30.6.2025 (EUR)]]&gt;0,"Täytetyt",Lääkkeet[[#This Row],[Sitoutunut pääoma 
1.7.-31.12.2025 (EUR)]]&gt;0,"Täytetyt"),"")</f>
        <v/>
      </c>
      <c r="X1682" s="49"/>
      <c r="Y1682" s="5">
        <f>Hakulomake!$B$29</f>
        <v>0</v>
      </c>
    </row>
    <row r="1683" spans="2:25" x14ac:dyDescent="0.25">
      <c r="B1683" s="5">
        <f>Hakulomake!$B$17</f>
        <v>0</v>
      </c>
      <c r="J1683" s="16"/>
      <c r="O1683" s="39">
        <f>MIN(Lääkkeet[[#This Row],[Velvoite 1.1.2025 (pakkauksia)]],Lääkkeet[[#This Row],[Suurimman alitusluvan mukainen velvoite 
1.1.-30.6.2025 (pakkauksia)]],Lääkkeet[[#This Row],[Alin saldo 
1.1.-30.6.2025 (pakkauksia)]])*Lääkkeet[[#This Row],[Kirjanpitoarvo / pakkaus 1.1.2025
(EUR  ALV 0 %)]]</f>
        <v>0</v>
      </c>
      <c r="P1683" s="17"/>
      <c r="Q1683" s="12"/>
      <c r="R1683" s="12"/>
      <c r="S1683" s="12"/>
      <c r="T1683" s="13"/>
      <c r="U1683" s="39">
        <f>MIN(Lääkkeet[[#This Row],[Velvoite 1.7.2025 (pakkauksia)]],Lääkkeet[[#This Row],[Suurimman alitusluvan mukainen velvoite
1.7.-31.12.2025 (pakkauksia)]],Lääkkeet[[#This Row],[Alin saldo 
1.7.-31.12.2025 (pakkauksia)]])*Lääkkeet[[#This Row],[Kirjanpitoarvo / pakkaus 1.7.2025
(EUR  ALV 0 %)]]</f>
        <v>0</v>
      </c>
      <c r="W1683" s="49" t="str" cm="1">
        <f t="array" ref="W1683">IFERROR(_xlfn.IFS(Lääkkeet[[#This Row],[Sitoutunut pääoma 
1.1.-30.6.2025 (EUR)]]&gt;0,"Täytetyt",Lääkkeet[[#This Row],[Sitoutunut pääoma 
1.7.-31.12.2025 (EUR)]]&gt;0,"Täytetyt"),"")</f>
        <v/>
      </c>
      <c r="X1683" s="49"/>
      <c r="Y1683" s="5">
        <f>Hakulomake!$B$29</f>
        <v>0</v>
      </c>
    </row>
    <row r="1684" spans="2:25" x14ac:dyDescent="0.25">
      <c r="B1684" s="5">
        <f>Hakulomake!$B$17</f>
        <v>0</v>
      </c>
      <c r="J1684" s="16"/>
      <c r="O1684" s="39">
        <f>MIN(Lääkkeet[[#This Row],[Velvoite 1.1.2025 (pakkauksia)]],Lääkkeet[[#This Row],[Suurimman alitusluvan mukainen velvoite 
1.1.-30.6.2025 (pakkauksia)]],Lääkkeet[[#This Row],[Alin saldo 
1.1.-30.6.2025 (pakkauksia)]])*Lääkkeet[[#This Row],[Kirjanpitoarvo / pakkaus 1.1.2025
(EUR  ALV 0 %)]]</f>
        <v>0</v>
      </c>
      <c r="P1684" s="17"/>
      <c r="Q1684" s="12"/>
      <c r="R1684" s="12"/>
      <c r="S1684" s="12"/>
      <c r="T1684" s="13"/>
      <c r="U1684" s="39">
        <f>MIN(Lääkkeet[[#This Row],[Velvoite 1.7.2025 (pakkauksia)]],Lääkkeet[[#This Row],[Suurimman alitusluvan mukainen velvoite
1.7.-31.12.2025 (pakkauksia)]],Lääkkeet[[#This Row],[Alin saldo 
1.7.-31.12.2025 (pakkauksia)]])*Lääkkeet[[#This Row],[Kirjanpitoarvo / pakkaus 1.7.2025
(EUR  ALV 0 %)]]</f>
        <v>0</v>
      </c>
      <c r="W1684" s="49" t="str" cm="1">
        <f t="array" ref="W1684">IFERROR(_xlfn.IFS(Lääkkeet[[#This Row],[Sitoutunut pääoma 
1.1.-30.6.2025 (EUR)]]&gt;0,"Täytetyt",Lääkkeet[[#This Row],[Sitoutunut pääoma 
1.7.-31.12.2025 (EUR)]]&gt;0,"Täytetyt"),"")</f>
        <v/>
      </c>
      <c r="X1684" s="49"/>
      <c r="Y1684" s="5">
        <f>Hakulomake!$B$29</f>
        <v>0</v>
      </c>
    </row>
    <row r="1685" spans="2:25" x14ac:dyDescent="0.25">
      <c r="B1685" s="5">
        <f>Hakulomake!$B$17</f>
        <v>0</v>
      </c>
      <c r="J1685" s="16"/>
      <c r="O1685" s="39">
        <f>MIN(Lääkkeet[[#This Row],[Velvoite 1.1.2025 (pakkauksia)]],Lääkkeet[[#This Row],[Suurimman alitusluvan mukainen velvoite 
1.1.-30.6.2025 (pakkauksia)]],Lääkkeet[[#This Row],[Alin saldo 
1.1.-30.6.2025 (pakkauksia)]])*Lääkkeet[[#This Row],[Kirjanpitoarvo / pakkaus 1.1.2025
(EUR  ALV 0 %)]]</f>
        <v>0</v>
      </c>
      <c r="P1685" s="17"/>
      <c r="Q1685" s="12"/>
      <c r="R1685" s="12"/>
      <c r="S1685" s="12"/>
      <c r="T1685" s="13"/>
      <c r="U1685" s="39">
        <f>MIN(Lääkkeet[[#This Row],[Velvoite 1.7.2025 (pakkauksia)]],Lääkkeet[[#This Row],[Suurimman alitusluvan mukainen velvoite
1.7.-31.12.2025 (pakkauksia)]],Lääkkeet[[#This Row],[Alin saldo 
1.7.-31.12.2025 (pakkauksia)]])*Lääkkeet[[#This Row],[Kirjanpitoarvo / pakkaus 1.7.2025
(EUR  ALV 0 %)]]</f>
        <v>0</v>
      </c>
      <c r="W1685" s="49" t="str" cm="1">
        <f t="array" ref="W1685">IFERROR(_xlfn.IFS(Lääkkeet[[#This Row],[Sitoutunut pääoma 
1.1.-30.6.2025 (EUR)]]&gt;0,"Täytetyt",Lääkkeet[[#This Row],[Sitoutunut pääoma 
1.7.-31.12.2025 (EUR)]]&gt;0,"Täytetyt"),"")</f>
        <v/>
      </c>
      <c r="X1685" s="49"/>
      <c r="Y1685" s="5">
        <f>Hakulomake!$B$29</f>
        <v>0</v>
      </c>
    </row>
    <row r="1686" spans="2:25" x14ac:dyDescent="0.25">
      <c r="B1686" s="5">
        <f>Hakulomake!$B$17</f>
        <v>0</v>
      </c>
      <c r="J1686" s="16"/>
      <c r="O1686" s="39">
        <f>MIN(Lääkkeet[[#This Row],[Velvoite 1.1.2025 (pakkauksia)]],Lääkkeet[[#This Row],[Suurimman alitusluvan mukainen velvoite 
1.1.-30.6.2025 (pakkauksia)]],Lääkkeet[[#This Row],[Alin saldo 
1.1.-30.6.2025 (pakkauksia)]])*Lääkkeet[[#This Row],[Kirjanpitoarvo / pakkaus 1.1.2025
(EUR  ALV 0 %)]]</f>
        <v>0</v>
      </c>
      <c r="P1686" s="17"/>
      <c r="Q1686" s="12"/>
      <c r="R1686" s="12"/>
      <c r="S1686" s="12"/>
      <c r="T1686" s="13"/>
      <c r="U1686" s="39">
        <f>MIN(Lääkkeet[[#This Row],[Velvoite 1.7.2025 (pakkauksia)]],Lääkkeet[[#This Row],[Suurimman alitusluvan mukainen velvoite
1.7.-31.12.2025 (pakkauksia)]],Lääkkeet[[#This Row],[Alin saldo 
1.7.-31.12.2025 (pakkauksia)]])*Lääkkeet[[#This Row],[Kirjanpitoarvo / pakkaus 1.7.2025
(EUR  ALV 0 %)]]</f>
        <v>0</v>
      </c>
      <c r="W1686" s="49" t="str" cm="1">
        <f t="array" ref="W1686">IFERROR(_xlfn.IFS(Lääkkeet[[#This Row],[Sitoutunut pääoma 
1.1.-30.6.2025 (EUR)]]&gt;0,"Täytetyt",Lääkkeet[[#This Row],[Sitoutunut pääoma 
1.7.-31.12.2025 (EUR)]]&gt;0,"Täytetyt"),"")</f>
        <v/>
      </c>
      <c r="X1686" s="49"/>
      <c r="Y1686" s="5">
        <f>Hakulomake!$B$29</f>
        <v>0</v>
      </c>
    </row>
    <row r="1687" spans="2:25" x14ac:dyDescent="0.25">
      <c r="B1687" s="5">
        <f>Hakulomake!$B$17</f>
        <v>0</v>
      </c>
      <c r="J1687" s="16"/>
      <c r="O1687" s="39">
        <f>MIN(Lääkkeet[[#This Row],[Velvoite 1.1.2025 (pakkauksia)]],Lääkkeet[[#This Row],[Suurimman alitusluvan mukainen velvoite 
1.1.-30.6.2025 (pakkauksia)]],Lääkkeet[[#This Row],[Alin saldo 
1.1.-30.6.2025 (pakkauksia)]])*Lääkkeet[[#This Row],[Kirjanpitoarvo / pakkaus 1.1.2025
(EUR  ALV 0 %)]]</f>
        <v>0</v>
      </c>
      <c r="P1687" s="17"/>
      <c r="Q1687" s="12"/>
      <c r="R1687" s="12"/>
      <c r="S1687" s="12"/>
      <c r="T1687" s="13"/>
      <c r="U1687" s="39">
        <f>MIN(Lääkkeet[[#This Row],[Velvoite 1.7.2025 (pakkauksia)]],Lääkkeet[[#This Row],[Suurimman alitusluvan mukainen velvoite
1.7.-31.12.2025 (pakkauksia)]],Lääkkeet[[#This Row],[Alin saldo 
1.7.-31.12.2025 (pakkauksia)]])*Lääkkeet[[#This Row],[Kirjanpitoarvo / pakkaus 1.7.2025
(EUR  ALV 0 %)]]</f>
        <v>0</v>
      </c>
      <c r="W1687" s="49" t="str" cm="1">
        <f t="array" ref="W1687">IFERROR(_xlfn.IFS(Lääkkeet[[#This Row],[Sitoutunut pääoma 
1.1.-30.6.2025 (EUR)]]&gt;0,"Täytetyt",Lääkkeet[[#This Row],[Sitoutunut pääoma 
1.7.-31.12.2025 (EUR)]]&gt;0,"Täytetyt"),"")</f>
        <v/>
      </c>
      <c r="X1687" s="49"/>
      <c r="Y1687" s="5">
        <f>Hakulomake!$B$29</f>
        <v>0</v>
      </c>
    </row>
    <row r="1688" spans="2:25" x14ac:dyDescent="0.25">
      <c r="B1688" s="5">
        <f>Hakulomake!$B$17</f>
        <v>0</v>
      </c>
      <c r="J1688" s="16"/>
      <c r="O1688" s="39">
        <f>MIN(Lääkkeet[[#This Row],[Velvoite 1.1.2025 (pakkauksia)]],Lääkkeet[[#This Row],[Suurimman alitusluvan mukainen velvoite 
1.1.-30.6.2025 (pakkauksia)]],Lääkkeet[[#This Row],[Alin saldo 
1.1.-30.6.2025 (pakkauksia)]])*Lääkkeet[[#This Row],[Kirjanpitoarvo / pakkaus 1.1.2025
(EUR  ALV 0 %)]]</f>
        <v>0</v>
      </c>
      <c r="P1688" s="17"/>
      <c r="Q1688" s="12"/>
      <c r="R1688" s="12"/>
      <c r="S1688" s="12"/>
      <c r="T1688" s="13"/>
      <c r="U1688" s="39">
        <f>MIN(Lääkkeet[[#This Row],[Velvoite 1.7.2025 (pakkauksia)]],Lääkkeet[[#This Row],[Suurimman alitusluvan mukainen velvoite
1.7.-31.12.2025 (pakkauksia)]],Lääkkeet[[#This Row],[Alin saldo 
1.7.-31.12.2025 (pakkauksia)]])*Lääkkeet[[#This Row],[Kirjanpitoarvo / pakkaus 1.7.2025
(EUR  ALV 0 %)]]</f>
        <v>0</v>
      </c>
      <c r="W1688" s="49" t="str" cm="1">
        <f t="array" ref="W1688">IFERROR(_xlfn.IFS(Lääkkeet[[#This Row],[Sitoutunut pääoma 
1.1.-30.6.2025 (EUR)]]&gt;0,"Täytetyt",Lääkkeet[[#This Row],[Sitoutunut pääoma 
1.7.-31.12.2025 (EUR)]]&gt;0,"Täytetyt"),"")</f>
        <v/>
      </c>
      <c r="X1688" s="49"/>
      <c r="Y1688" s="5">
        <f>Hakulomake!$B$29</f>
        <v>0</v>
      </c>
    </row>
    <row r="1689" spans="2:25" x14ac:dyDescent="0.25">
      <c r="B1689" s="5">
        <f>Hakulomake!$B$17</f>
        <v>0</v>
      </c>
      <c r="J1689" s="16"/>
      <c r="O1689" s="39">
        <f>MIN(Lääkkeet[[#This Row],[Velvoite 1.1.2025 (pakkauksia)]],Lääkkeet[[#This Row],[Suurimman alitusluvan mukainen velvoite 
1.1.-30.6.2025 (pakkauksia)]],Lääkkeet[[#This Row],[Alin saldo 
1.1.-30.6.2025 (pakkauksia)]])*Lääkkeet[[#This Row],[Kirjanpitoarvo / pakkaus 1.1.2025
(EUR  ALV 0 %)]]</f>
        <v>0</v>
      </c>
      <c r="P1689" s="17"/>
      <c r="Q1689" s="12"/>
      <c r="R1689" s="12"/>
      <c r="S1689" s="12"/>
      <c r="T1689" s="13"/>
      <c r="U1689" s="39">
        <f>MIN(Lääkkeet[[#This Row],[Velvoite 1.7.2025 (pakkauksia)]],Lääkkeet[[#This Row],[Suurimman alitusluvan mukainen velvoite
1.7.-31.12.2025 (pakkauksia)]],Lääkkeet[[#This Row],[Alin saldo 
1.7.-31.12.2025 (pakkauksia)]])*Lääkkeet[[#This Row],[Kirjanpitoarvo / pakkaus 1.7.2025
(EUR  ALV 0 %)]]</f>
        <v>0</v>
      </c>
      <c r="W1689" s="49" t="str" cm="1">
        <f t="array" ref="W1689">IFERROR(_xlfn.IFS(Lääkkeet[[#This Row],[Sitoutunut pääoma 
1.1.-30.6.2025 (EUR)]]&gt;0,"Täytetyt",Lääkkeet[[#This Row],[Sitoutunut pääoma 
1.7.-31.12.2025 (EUR)]]&gt;0,"Täytetyt"),"")</f>
        <v/>
      </c>
      <c r="X1689" s="49"/>
      <c r="Y1689" s="5">
        <f>Hakulomake!$B$29</f>
        <v>0</v>
      </c>
    </row>
    <row r="1690" spans="2:25" x14ac:dyDescent="0.25">
      <c r="B1690" s="5">
        <f>Hakulomake!$B$17</f>
        <v>0</v>
      </c>
      <c r="J1690" s="16"/>
      <c r="O1690" s="39">
        <f>MIN(Lääkkeet[[#This Row],[Velvoite 1.1.2025 (pakkauksia)]],Lääkkeet[[#This Row],[Suurimman alitusluvan mukainen velvoite 
1.1.-30.6.2025 (pakkauksia)]],Lääkkeet[[#This Row],[Alin saldo 
1.1.-30.6.2025 (pakkauksia)]])*Lääkkeet[[#This Row],[Kirjanpitoarvo / pakkaus 1.1.2025
(EUR  ALV 0 %)]]</f>
        <v>0</v>
      </c>
      <c r="P1690" s="17"/>
      <c r="Q1690" s="12"/>
      <c r="R1690" s="12"/>
      <c r="S1690" s="12"/>
      <c r="T1690" s="13"/>
      <c r="U1690" s="39">
        <f>MIN(Lääkkeet[[#This Row],[Velvoite 1.7.2025 (pakkauksia)]],Lääkkeet[[#This Row],[Suurimman alitusluvan mukainen velvoite
1.7.-31.12.2025 (pakkauksia)]],Lääkkeet[[#This Row],[Alin saldo 
1.7.-31.12.2025 (pakkauksia)]])*Lääkkeet[[#This Row],[Kirjanpitoarvo / pakkaus 1.7.2025
(EUR  ALV 0 %)]]</f>
        <v>0</v>
      </c>
      <c r="W1690" s="49" t="str" cm="1">
        <f t="array" ref="W1690">IFERROR(_xlfn.IFS(Lääkkeet[[#This Row],[Sitoutunut pääoma 
1.1.-30.6.2025 (EUR)]]&gt;0,"Täytetyt",Lääkkeet[[#This Row],[Sitoutunut pääoma 
1.7.-31.12.2025 (EUR)]]&gt;0,"Täytetyt"),"")</f>
        <v/>
      </c>
      <c r="X1690" s="49"/>
      <c r="Y1690" s="5">
        <f>Hakulomake!$B$29</f>
        <v>0</v>
      </c>
    </row>
    <row r="1691" spans="2:25" x14ac:dyDescent="0.25">
      <c r="B1691" s="5">
        <f>Hakulomake!$B$17</f>
        <v>0</v>
      </c>
      <c r="J1691" s="16"/>
      <c r="O1691" s="39">
        <f>MIN(Lääkkeet[[#This Row],[Velvoite 1.1.2025 (pakkauksia)]],Lääkkeet[[#This Row],[Suurimman alitusluvan mukainen velvoite 
1.1.-30.6.2025 (pakkauksia)]],Lääkkeet[[#This Row],[Alin saldo 
1.1.-30.6.2025 (pakkauksia)]])*Lääkkeet[[#This Row],[Kirjanpitoarvo / pakkaus 1.1.2025
(EUR  ALV 0 %)]]</f>
        <v>0</v>
      </c>
      <c r="P1691" s="17"/>
      <c r="Q1691" s="12"/>
      <c r="R1691" s="12"/>
      <c r="S1691" s="12"/>
      <c r="T1691" s="13"/>
      <c r="U1691" s="39">
        <f>MIN(Lääkkeet[[#This Row],[Velvoite 1.7.2025 (pakkauksia)]],Lääkkeet[[#This Row],[Suurimman alitusluvan mukainen velvoite
1.7.-31.12.2025 (pakkauksia)]],Lääkkeet[[#This Row],[Alin saldo 
1.7.-31.12.2025 (pakkauksia)]])*Lääkkeet[[#This Row],[Kirjanpitoarvo / pakkaus 1.7.2025
(EUR  ALV 0 %)]]</f>
        <v>0</v>
      </c>
      <c r="W1691" s="49" t="str" cm="1">
        <f t="array" ref="W1691">IFERROR(_xlfn.IFS(Lääkkeet[[#This Row],[Sitoutunut pääoma 
1.1.-30.6.2025 (EUR)]]&gt;0,"Täytetyt",Lääkkeet[[#This Row],[Sitoutunut pääoma 
1.7.-31.12.2025 (EUR)]]&gt;0,"Täytetyt"),"")</f>
        <v/>
      </c>
      <c r="X1691" s="49"/>
      <c r="Y1691" s="5">
        <f>Hakulomake!$B$29</f>
        <v>0</v>
      </c>
    </row>
    <row r="1692" spans="2:25" x14ac:dyDescent="0.25">
      <c r="B1692" s="5">
        <f>Hakulomake!$B$17</f>
        <v>0</v>
      </c>
      <c r="J1692" s="16"/>
      <c r="O1692" s="39">
        <f>MIN(Lääkkeet[[#This Row],[Velvoite 1.1.2025 (pakkauksia)]],Lääkkeet[[#This Row],[Suurimman alitusluvan mukainen velvoite 
1.1.-30.6.2025 (pakkauksia)]],Lääkkeet[[#This Row],[Alin saldo 
1.1.-30.6.2025 (pakkauksia)]])*Lääkkeet[[#This Row],[Kirjanpitoarvo / pakkaus 1.1.2025
(EUR  ALV 0 %)]]</f>
        <v>0</v>
      </c>
      <c r="P1692" s="17"/>
      <c r="Q1692" s="12"/>
      <c r="R1692" s="12"/>
      <c r="S1692" s="12"/>
      <c r="T1692" s="13"/>
      <c r="U1692" s="39">
        <f>MIN(Lääkkeet[[#This Row],[Velvoite 1.7.2025 (pakkauksia)]],Lääkkeet[[#This Row],[Suurimman alitusluvan mukainen velvoite
1.7.-31.12.2025 (pakkauksia)]],Lääkkeet[[#This Row],[Alin saldo 
1.7.-31.12.2025 (pakkauksia)]])*Lääkkeet[[#This Row],[Kirjanpitoarvo / pakkaus 1.7.2025
(EUR  ALV 0 %)]]</f>
        <v>0</v>
      </c>
      <c r="W1692" s="49" t="str" cm="1">
        <f t="array" ref="W1692">IFERROR(_xlfn.IFS(Lääkkeet[[#This Row],[Sitoutunut pääoma 
1.1.-30.6.2025 (EUR)]]&gt;0,"Täytetyt",Lääkkeet[[#This Row],[Sitoutunut pääoma 
1.7.-31.12.2025 (EUR)]]&gt;0,"Täytetyt"),"")</f>
        <v/>
      </c>
      <c r="X1692" s="49"/>
      <c r="Y1692" s="5">
        <f>Hakulomake!$B$29</f>
        <v>0</v>
      </c>
    </row>
    <row r="1693" spans="2:25" x14ac:dyDescent="0.25">
      <c r="B1693" s="5">
        <f>Hakulomake!$B$17</f>
        <v>0</v>
      </c>
      <c r="J1693" s="16"/>
      <c r="O1693" s="39">
        <f>MIN(Lääkkeet[[#This Row],[Velvoite 1.1.2025 (pakkauksia)]],Lääkkeet[[#This Row],[Suurimman alitusluvan mukainen velvoite 
1.1.-30.6.2025 (pakkauksia)]],Lääkkeet[[#This Row],[Alin saldo 
1.1.-30.6.2025 (pakkauksia)]])*Lääkkeet[[#This Row],[Kirjanpitoarvo / pakkaus 1.1.2025
(EUR  ALV 0 %)]]</f>
        <v>0</v>
      </c>
      <c r="P1693" s="17"/>
      <c r="Q1693" s="12"/>
      <c r="R1693" s="12"/>
      <c r="S1693" s="12"/>
      <c r="T1693" s="13"/>
      <c r="U1693" s="39">
        <f>MIN(Lääkkeet[[#This Row],[Velvoite 1.7.2025 (pakkauksia)]],Lääkkeet[[#This Row],[Suurimman alitusluvan mukainen velvoite
1.7.-31.12.2025 (pakkauksia)]],Lääkkeet[[#This Row],[Alin saldo 
1.7.-31.12.2025 (pakkauksia)]])*Lääkkeet[[#This Row],[Kirjanpitoarvo / pakkaus 1.7.2025
(EUR  ALV 0 %)]]</f>
        <v>0</v>
      </c>
      <c r="W1693" s="49" t="str" cm="1">
        <f t="array" ref="W1693">IFERROR(_xlfn.IFS(Lääkkeet[[#This Row],[Sitoutunut pääoma 
1.1.-30.6.2025 (EUR)]]&gt;0,"Täytetyt",Lääkkeet[[#This Row],[Sitoutunut pääoma 
1.7.-31.12.2025 (EUR)]]&gt;0,"Täytetyt"),"")</f>
        <v/>
      </c>
      <c r="X1693" s="49"/>
      <c r="Y1693" s="5">
        <f>Hakulomake!$B$29</f>
        <v>0</v>
      </c>
    </row>
    <row r="1694" spans="2:25" x14ac:dyDescent="0.25">
      <c r="B1694" s="5">
        <f>Hakulomake!$B$17</f>
        <v>0</v>
      </c>
      <c r="J1694" s="16"/>
      <c r="O1694" s="39">
        <f>MIN(Lääkkeet[[#This Row],[Velvoite 1.1.2025 (pakkauksia)]],Lääkkeet[[#This Row],[Suurimman alitusluvan mukainen velvoite 
1.1.-30.6.2025 (pakkauksia)]],Lääkkeet[[#This Row],[Alin saldo 
1.1.-30.6.2025 (pakkauksia)]])*Lääkkeet[[#This Row],[Kirjanpitoarvo / pakkaus 1.1.2025
(EUR  ALV 0 %)]]</f>
        <v>0</v>
      </c>
      <c r="P1694" s="17"/>
      <c r="Q1694" s="12"/>
      <c r="R1694" s="12"/>
      <c r="S1694" s="12"/>
      <c r="T1694" s="13"/>
      <c r="U1694" s="39">
        <f>MIN(Lääkkeet[[#This Row],[Velvoite 1.7.2025 (pakkauksia)]],Lääkkeet[[#This Row],[Suurimman alitusluvan mukainen velvoite
1.7.-31.12.2025 (pakkauksia)]],Lääkkeet[[#This Row],[Alin saldo 
1.7.-31.12.2025 (pakkauksia)]])*Lääkkeet[[#This Row],[Kirjanpitoarvo / pakkaus 1.7.2025
(EUR  ALV 0 %)]]</f>
        <v>0</v>
      </c>
      <c r="W1694" s="49" t="str" cm="1">
        <f t="array" ref="W1694">IFERROR(_xlfn.IFS(Lääkkeet[[#This Row],[Sitoutunut pääoma 
1.1.-30.6.2025 (EUR)]]&gt;0,"Täytetyt",Lääkkeet[[#This Row],[Sitoutunut pääoma 
1.7.-31.12.2025 (EUR)]]&gt;0,"Täytetyt"),"")</f>
        <v/>
      </c>
      <c r="X1694" s="49"/>
      <c r="Y1694" s="5">
        <f>Hakulomake!$B$29</f>
        <v>0</v>
      </c>
    </row>
    <row r="1695" spans="2:25" x14ac:dyDescent="0.25">
      <c r="B1695" s="5">
        <f>Hakulomake!$B$17</f>
        <v>0</v>
      </c>
      <c r="J1695" s="16"/>
      <c r="O1695" s="39">
        <f>MIN(Lääkkeet[[#This Row],[Velvoite 1.1.2025 (pakkauksia)]],Lääkkeet[[#This Row],[Suurimman alitusluvan mukainen velvoite 
1.1.-30.6.2025 (pakkauksia)]],Lääkkeet[[#This Row],[Alin saldo 
1.1.-30.6.2025 (pakkauksia)]])*Lääkkeet[[#This Row],[Kirjanpitoarvo / pakkaus 1.1.2025
(EUR  ALV 0 %)]]</f>
        <v>0</v>
      </c>
      <c r="P1695" s="17"/>
      <c r="Q1695" s="12"/>
      <c r="R1695" s="12"/>
      <c r="S1695" s="12"/>
      <c r="T1695" s="13"/>
      <c r="U1695" s="39">
        <f>MIN(Lääkkeet[[#This Row],[Velvoite 1.7.2025 (pakkauksia)]],Lääkkeet[[#This Row],[Suurimman alitusluvan mukainen velvoite
1.7.-31.12.2025 (pakkauksia)]],Lääkkeet[[#This Row],[Alin saldo 
1.7.-31.12.2025 (pakkauksia)]])*Lääkkeet[[#This Row],[Kirjanpitoarvo / pakkaus 1.7.2025
(EUR  ALV 0 %)]]</f>
        <v>0</v>
      </c>
      <c r="W1695" s="49" t="str" cm="1">
        <f t="array" ref="W1695">IFERROR(_xlfn.IFS(Lääkkeet[[#This Row],[Sitoutunut pääoma 
1.1.-30.6.2025 (EUR)]]&gt;0,"Täytetyt",Lääkkeet[[#This Row],[Sitoutunut pääoma 
1.7.-31.12.2025 (EUR)]]&gt;0,"Täytetyt"),"")</f>
        <v/>
      </c>
      <c r="X1695" s="49"/>
      <c r="Y1695" s="5">
        <f>Hakulomake!$B$29</f>
        <v>0</v>
      </c>
    </row>
    <row r="1696" spans="2:25" x14ac:dyDescent="0.25">
      <c r="B1696" s="5">
        <f>Hakulomake!$B$17</f>
        <v>0</v>
      </c>
      <c r="J1696" s="16"/>
      <c r="O1696" s="39">
        <f>MIN(Lääkkeet[[#This Row],[Velvoite 1.1.2025 (pakkauksia)]],Lääkkeet[[#This Row],[Suurimman alitusluvan mukainen velvoite 
1.1.-30.6.2025 (pakkauksia)]],Lääkkeet[[#This Row],[Alin saldo 
1.1.-30.6.2025 (pakkauksia)]])*Lääkkeet[[#This Row],[Kirjanpitoarvo / pakkaus 1.1.2025
(EUR  ALV 0 %)]]</f>
        <v>0</v>
      </c>
      <c r="P1696" s="17"/>
      <c r="Q1696" s="12"/>
      <c r="R1696" s="12"/>
      <c r="S1696" s="12"/>
      <c r="T1696" s="13"/>
      <c r="U1696" s="39">
        <f>MIN(Lääkkeet[[#This Row],[Velvoite 1.7.2025 (pakkauksia)]],Lääkkeet[[#This Row],[Suurimman alitusluvan mukainen velvoite
1.7.-31.12.2025 (pakkauksia)]],Lääkkeet[[#This Row],[Alin saldo 
1.7.-31.12.2025 (pakkauksia)]])*Lääkkeet[[#This Row],[Kirjanpitoarvo / pakkaus 1.7.2025
(EUR  ALV 0 %)]]</f>
        <v>0</v>
      </c>
      <c r="W1696" s="49" t="str" cm="1">
        <f t="array" ref="W1696">IFERROR(_xlfn.IFS(Lääkkeet[[#This Row],[Sitoutunut pääoma 
1.1.-30.6.2025 (EUR)]]&gt;0,"Täytetyt",Lääkkeet[[#This Row],[Sitoutunut pääoma 
1.7.-31.12.2025 (EUR)]]&gt;0,"Täytetyt"),"")</f>
        <v/>
      </c>
      <c r="X1696" s="49"/>
      <c r="Y1696" s="5">
        <f>Hakulomake!$B$29</f>
        <v>0</v>
      </c>
    </row>
    <row r="1697" spans="2:25" x14ac:dyDescent="0.25">
      <c r="B1697" s="5">
        <f>Hakulomake!$B$17</f>
        <v>0</v>
      </c>
      <c r="J1697" s="16"/>
      <c r="O1697" s="39">
        <f>MIN(Lääkkeet[[#This Row],[Velvoite 1.1.2025 (pakkauksia)]],Lääkkeet[[#This Row],[Suurimman alitusluvan mukainen velvoite 
1.1.-30.6.2025 (pakkauksia)]],Lääkkeet[[#This Row],[Alin saldo 
1.1.-30.6.2025 (pakkauksia)]])*Lääkkeet[[#This Row],[Kirjanpitoarvo / pakkaus 1.1.2025
(EUR  ALV 0 %)]]</f>
        <v>0</v>
      </c>
      <c r="P1697" s="17"/>
      <c r="Q1697" s="12"/>
      <c r="R1697" s="12"/>
      <c r="S1697" s="12"/>
      <c r="T1697" s="13"/>
      <c r="U1697" s="39">
        <f>MIN(Lääkkeet[[#This Row],[Velvoite 1.7.2025 (pakkauksia)]],Lääkkeet[[#This Row],[Suurimman alitusluvan mukainen velvoite
1.7.-31.12.2025 (pakkauksia)]],Lääkkeet[[#This Row],[Alin saldo 
1.7.-31.12.2025 (pakkauksia)]])*Lääkkeet[[#This Row],[Kirjanpitoarvo / pakkaus 1.7.2025
(EUR  ALV 0 %)]]</f>
        <v>0</v>
      </c>
      <c r="W1697" s="49" t="str" cm="1">
        <f t="array" ref="W1697">IFERROR(_xlfn.IFS(Lääkkeet[[#This Row],[Sitoutunut pääoma 
1.1.-30.6.2025 (EUR)]]&gt;0,"Täytetyt",Lääkkeet[[#This Row],[Sitoutunut pääoma 
1.7.-31.12.2025 (EUR)]]&gt;0,"Täytetyt"),"")</f>
        <v/>
      </c>
      <c r="X1697" s="49"/>
      <c r="Y1697" s="5">
        <f>Hakulomake!$B$29</f>
        <v>0</v>
      </c>
    </row>
    <row r="1698" spans="2:25" x14ac:dyDescent="0.25">
      <c r="B1698" s="5">
        <f>Hakulomake!$B$17</f>
        <v>0</v>
      </c>
      <c r="J1698" s="16"/>
      <c r="O1698" s="39">
        <f>MIN(Lääkkeet[[#This Row],[Velvoite 1.1.2025 (pakkauksia)]],Lääkkeet[[#This Row],[Suurimman alitusluvan mukainen velvoite 
1.1.-30.6.2025 (pakkauksia)]],Lääkkeet[[#This Row],[Alin saldo 
1.1.-30.6.2025 (pakkauksia)]])*Lääkkeet[[#This Row],[Kirjanpitoarvo / pakkaus 1.1.2025
(EUR  ALV 0 %)]]</f>
        <v>0</v>
      </c>
      <c r="P1698" s="17"/>
      <c r="Q1698" s="12"/>
      <c r="R1698" s="12"/>
      <c r="S1698" s="12"/>
      <c r="T1698" s="13"/>
      <c r="U1698" s="39">
        <f>MIN(Lääkkeet[[#This Row],[Velvoite 1.7.2025 (pakkauksia)]],Lääkkeet[[#This Row],[Suurimman alitusluvan mukainen velvoite
1.7.-31.12.2025 (pakkauksia)]],Lääkkeet[[#This Row],[Alin saldo 
1.7.-31.12.2025 (pakkauksia)]])*Lääkkeet[[#This Row],[Kirjanpitoarvo / pakkaus 1.7.2025
(EUR  ALV 0 %)]]</f>
        <v>0</v>
      </c>
      <c r="W1698" s="49" t="str" cm="1">
        <f t="array" ref="W1698">IFERROR(_xlfn.IFS(Lääkkeet[[#This Row],[Sitoutunut pääoma 
1.1.-30.6.2025 (EUR)]]&gt;0,"Täytetyt",Lääkkeet[[#This Row],[Sitoutunut pääoma 
1.7.-31.12.2025 (EUR)]]&gt;0,"Täytetyt"),"")</f>
        <v/>
      </c>
      <c r="X1698" s="49"/>
      <c r="Y1698" s="5">
        <f>Hakulomake!$B$29</f>
        <v>0</v>
      </c>
    </row>
    <row r="1699" spans="2:25" x14ac:dyDescent="0.25">
      <c r="B1699" s="5">
        <f>Hakulomake!$B$17</f>
        <v>0</v>
      </c>
      <c r="J1699" s="16"/>
      <c r="O1699" s="39">
        <f>MIN(Lääkkeet[[#This Row],[Velvoite 1.1.2025 (pakkauksia)]],Lääkkeet[[#This Row],[Suurimman alitusluvan mukainen velvoite 
1.1.-30.6.2025 (pakkauksia)]],Lääkkeet[[#This Row],[Alin saldo 
1.1.-30.6.2025 (pakkauksia)]])*Lääkkeet[[#This Row],[Kirjanpitoarvo / pakkaus 1.1.2025
(EUR  ALV 0 %)]]</f>
        <v>0</v>
      </c>
      <c r="P1699" s="17"/>
      <c r="Q1699" s="12"/>
      <c r="R1699" s="12"/>
      <c r="S1699" s="12"/>
      <c r="T1699" s="13"/>
      <c r="U1699" s="39">
        <f>MIN(Lääkkeet[[#This Row],[Velvoite 1.7.2025 (pakkauksia)]],Lääkkeet[[#This Row],[Suurimman alitusluvan mukainen velvoite
1.7.-31.12.2025 (pakkauksia)]],Lääkkeet[[#This Row],[Alin saldo 
1.7.-31.12.2025 (pakkauksia)]])*Lääkkeet[[#This Row],[Kirjanpitoarvo / pakkaus 1.7.2025
(EUR  ALV 0 %)]]</f>
        <v>0</v>
      </c>
      <c r="W1699" s="49" t="str" cm="1">
        <f t="array" ref="W1699">IFERROR(_xlfn.IFS(Lääkkeet[[#This Row],[Sitoutunut pääoma 
1.1.-30.6.2025 (EUR)]]&gt;0,"Täytetyt",Lääkkeet[[#This Row],[Sitoutunut pääoma 
1.7.-31.12.2025 (EUR)]]&gt;0,"Täytetyt"),"")</f>
        <v/>
      </c>
      <c r="X1699" s="49"/>
      <c r="Y1699" s="5">
        <f>Hakulomake!$B$29</f>
        <v>0</v>
      </c>
    </row>
    <row r="1700" spans="2:25" x14ac:dyDescent="0.25">
      <c r="B1700" s="5">
        <f>Hakulomake!$B$17</f>
        <v>0</v>
      </c>
      <c r="J1700" s="16"/>
      <c r="O1700" s="39">
        <f>MIN(Lääkkeet[[#This Row],[Velvoite 1.1.2025 (pakkauksia)]],Lääkkeet[[#This Row],[Suurimman alitusluvan mukainen velvoite 
1.1.-30.6.2025 (pakkauksia)]],Lääkkeet[[#This Row],[Alin saldo 
1.1.-30.6.2025 (pakkauksia)]])*Lääkkeet[[#This Row],[Kirjanpitoarvo / pakkaus 1.1.2025
(EUR  ALV 0 %)]]</f>
        <v>0</v>
      </c>
      <c r="P1700" s="17"/>
      <c r="Q1700" s="12"/>
      <c r="R1700" s="12"/>
      <c r="S1700" s="12"/>
      <c r="T1700" s="13"/>
      <c r="U1700" s="39">
        <f>MIN(Lääkkeet[[#This Row],[Velvoite 1.7.2025 (pakkauksia)]],Lääkkeet[[#This Row],[Suurimman alitusluvan mukainen velvoite
1.7.-31.12.2025 (pakkauksia)]],Lääkkeet[[#This Row],[Alin saldo 
1.7.-31.12.2025 (pakkauksia)]])*Lääkkeet[[#This Row],[Kirjanpitoarvo / pakkaus 1.7.2025
(EUR  ALV 0 %)]]</f>
        <v>0</v>
      </c>
      <c r="W1700" s="49" t="str" cm="1">
        <f t="array" ref="W1700">IFERROR(_xlfn.IFS(Lääkkeet[[#This Row],[Sitoutunut pääoma 
1.1.-30.6.2025 (EUR)]]&gt;0,"Täytetyt",Lääkkeet[[#This Row],[Sitoutunut pääoma 
1.7.-31.12.2025 (EUR)]]&gt;0,"Täytetyt"),"")</f>
        <v/>
      </c>
      <c r="X1700" s="49"/>
      <c r="Y1700" s="5">
        <f>Hakulomake!$B$29</f>
        <v>0</v>
      </c>
    </row>
    <row r="1701" spans="2:25" x14ac:dyDescent="0.25">
      <c r="B1701" s="5">
        <f>Hakulomake!$B$17</f>
        <v>0</v>
      </c>
      <c r="J1701" s="16"/>
      <c r="O1701" s="39">
        <f>MIN(Lääkkeet[[#This Row],[Velvoite 1.1.2025 (pakkauksia)]],Lääkkeet[[#This Row],[Suurimman alitusluvan mukainen velvoite 
1.1.-30.6.2025 (pakkauksia)]],Lääkkeet[[#This Row],[Alin saldo 
1.1.-30.6.2025 (pakkauksia)]])*Lääkkeet[[#This Row],[Kirjanpitoarvo / pakkaus 1.1.2025
(EUR  ALV 0 %)]]</f>
        <v>0</v>
      </c>
      <c r="P1701" s="17"/>
      <c r="Q1701" s="12"/>
      <c r="R1701" s="12"/>
      <c r="S1701" s="12"/>
      <c r="T1701" s="13"/>
      <c r="U1701" s="39">
        <f>MIN(Lääkkeet[[#This Row],[Velvoite 1.7.2025 (pakkauksia)]],Lääkkeet[[#This Row],[Suurimman alitusluvan mukainen velvoite
1.7.-31.12.2025 (pakkauksia)]],Lääkkeet[[#This Row],[Alin saldo 
1.7.-31.12.2025 (pakkauksia)]])*Lääkkeet[[#This Row],[Kirjanpitoarvo / pakkaus 1.7.2025
(EUR  ALV 0 %)]]</f>
        <v>0</v>
      </c>
      <c r="W1701" s="49" t="str" cm="1">
        <f t="array" ref="W1701">IFERROR(_xlfn.IFS(Lääkkeet[[#This Row],[Sitoutunut pääoma 
1.1.-30.6.2025 (EUR)]]&gt;0,"Täytetyt",Lääkkeet[[#This Row],[Sitoutunut pääoma 
1.7.-31.12.2025 (EUR)]]&gt;0,"Täytetyt"),"")</f>
        <v/>
      </c>
      <c r="X1701" s="49"/>
      <c r="Y1701" s="5">
        <f>Hakulomake!$B$29</f>
        <v>0</v>
      </c>
    </row>
    <row r="1702" spans="2:25" x14ac:dyDescent="0.25">
      <c r="B1702" s="5">
        <f>Hakulomake!$B$17</f>
        <v>0</v>
      </c>
      <c r="J1702" s="16"/>
      <c r="O1702" s="39">
        <f>MIN(Lääkkeet[[#This Row],[Velvoite 1.1.2025 (pakkauksia)]],Lääkkeet[[#This Row],[Suurimman alitusluvan mukainen velvoite 
1.1.-30.6.2025 (pakkauksia)]],Lääkkeet[[#This Row],[Alin saldo 
1.1.-30.6.2025 (pakkauksia)]])*Lääkkeet[[#This Row],[Kirjanpitoarvo / pakkaus 1.1.2025
(EUR  ALV 0 %)]]</f>
        <v>0</v>
      </c>
      <c r="P1702" s="17"/>
      <c r="Q1702" s="12"/>
      <c r="R1702" s="12"/>
      <c r="S1702" s="12"/>
      <c r="T1702" s="13"/>
      <c r="U1702" s="39">
        <f>MIN(Lääkkeet[[#This Row],[Velvoite 1.7.2025 (pakkauksia)]],Lääkkeet[[#This Row],[Suurimman alitusluvan mukainen velvoite
1.7.-31.12.2025 (pakkauksia)]],Lääkkeet[[#This Row],[Alin saldo 
1.7.-31.12.2025 (pakkauksia)]])*Lääkkeet[[#This Row],[Kirjanpitoarvo / pakkaus 1.7.2025
(EUR  ALV 0 %)]]</f>
        <v>0</v>
      </c>
      <c r="W1702" s="49" t="str" cm="1">
        <f t="array" ref="W1702">IFERROR(_xlfn.IFS(Lääkkeet[[#This Row],[Sitoutunut pääoma 
1.1.-30.6.2025 (EUR)]]&gt;0,"Täytetyt",Lääkkeet[[#This Row],[Sitoutunut pääoma 
1.7.-31.12.2025 (EUR)]]&gt;0,"Täytetyt"),"")</f>
        <v/>
      </c>
      <c r="X1702" s="49"/>
      <c r="Y1702" s="5">
        <f>Hakulomake!$B$29</f>
        <v>0</v>
      </c>
    </row>
    <row r="1703" spans="2:25" x14ac:dyDescent="0.25">
      <c r="B1703" s="5">
        <f>Hakulomake!$B$17</f>
        <v>0</v>
      </c>
      <c r="J1703" s="16"/>
      <c r="O1703" s="39">
        <f>MIN(Lääkkeet[[#This Row],[Velvoite 1.1.2025 (pakkauksia)]],Lääkkeet[[#This Row],[Suurimman alitusluvan mukainen velvoite 
1.1.-30.6.2025 (pakkauksia)]],Lääkkeet[[#This Row],[Alin saldo 
1.1.-30.6.2025 (pakkauksia)]])*Lääkkeet[[#This Row],[Kirjanpitoarvo / pakkaus 1.1.2025
(EUR  ALV 0 %)]]</f>
        <v>0</v>
      </c>
      <c r="P1703" s="17"/>
      <c r="Q1703" s="12"/>
      <c r="R1703" s="12"/>
      <c r="S1703" s="12"/>
      <c r="T1703" s="13"/>
      <c r="U1703" s="39">
        <f>MIN(Lääkkeet[[#This Row],[Velvoite 1.7.2025 (pakkauksia)]],Lääkkeet[[#This Row],[Suurimman alitusluvan mukainen velvoite
1.7.-31.12.2025 (pakkauksia)]],Lääkkeet[[#This Row],[Alin saldo 
1.7.-31.12.2025 (pakkauksia)]])*Lääkkeet[[#This Row],[Kirjanpitoarvo / pakkaus 1.7.2025
(EUR  ALV 0 %)]]</f>
        <v>0</v>
      </c>
      <c r="W1703" s="49" t="str" cm="1">
        <f t="array" ref="W1703">IFERROR(_xlfn.IFS(Lääkkeet[[#This Row],[Sitoutunut pääoma 
1.1.-30.6.2025 (EUR)]]&gt;0,"Täytetyt",Lääkkeet[[#This Row],[Sitoutunut pääoma 
1.7.-31.12.2025 (EUR)]]&gt;0,"Täytetyt"),"")</f>
        <v/>
      </c>
      <c r="X1703" s="49"/>
      <c r="Y1703" s="5">
        <f>Hakulomake!$B$29</f>
        <v>0</v>
      </c>
    </row>
    <row r="1704" spans="2:25" x14ac:dyDescent="0.25">
      <c r="B1704" s="5">
        <f>Hakulomake!$B$17</f>
        <v>0</v>
      </c>
      <c r="J1704" s="16"/>
      <c r="O1704" s="39">
        <f>MIN(Lääkkeet[[#This Row],[Velvoite 1.1.2025 (pakkauksia)]],Lääkkeet[[#This Row],[Suurimman alitusluvan mukainen velvoite 
1.1.-30.6.2025 (pakkauksia)]],Lääkkeet[[#This Row],[Alin saldo 
1.1.-30.6.2025 (pakkauksia)]])*Lääkkeet[[#This Row],[Kirjanpitoarvo / pakkaus 1.1.2025
(EUR  ALV 0 %)]]</f>
        <v>0</v>
      </c>
      <c r="P1704" s="17"/>
      <c r="Q1704" s="12"/>
      <c r="R1704" s="12"/>
      <c r="S1704" s="12"/>
      <c r="T1704" s="13"/>
      <c r="U1704" s="39">
        <f>MIN(Lääkkeet[[#This Row],[Velvoite 1.7.2025 (pakkauksia)]],Lääkkeet[[#This Row],[Suurimman alitusluvan mukainen velvoite
1.7.-31.12.2025 (pakkauksia)]],Lääkkeet[[#This Row],[Alin saldo 
1.7.-31.12.2025 (pakkauksia)]])*Lääkkeet[[#This Row],[Kirjanpitoarvo / pakkaus 1.7.2025
(EUR  ALV 0 %)]]</f>
        <v>0</v>
      </c>
      <c r="W1704" s="49" t="str" cm="1">
        <f t="array" ref="W1704">IFERROR(_xlfn.IFS(Lääkkeet[[#This Row],[Sitoutunut pääoma 
1.1.-30.6.2025 (EUR)]]&gt;0,"Täytetyt",Lääkkeet[[#This Row],[Sitoutunut pääoma 
1.7.-31.12.2025 (EUR)]]&gt;0,"Täytetyt"),"")</f>
        <v/>
      </c>
      <c r="X1704" s="49"/>
      <c r="Y1704" s="5">
        <f>Hakulomake!$B$29</f>
        <v>0</v>
      </c>
    </row>
    <row r="1705" spans="2:25" x14ac:dyDescent="0.25">
      <c r="B1705" s="5">
        <f>Hakulomake!$B$17</f>
        <v>0</v>
      </c>
      <c r="J1705" s="16"/>
      <c r="O1705" s="39">
        <f>MIN(Lääkkeet[[#This Row],[Velvoite 1.1.2025 (pakkauksia)]],Lääkkeet[[#This Row],[Suurimman alitusluvan mukainen velvoite 
1.1.-30.6.2025 (pakkauksia)]],Lääkkeet[[#This Row],[Alin saldo 
1.1.-30.6.2025 (pakkauksia)]])*Lääkkeet[[#This Row],[Kirjanpitoarvo / pakkaus 1.1.2025
(EUR  ALV 0 %)]]</f>
        <v>0</v>
      </c>
      <c r="P1705" s="17"/>
      <c r="Q1705" s="12"/>
      <c r="R1705" s="12"/>
      <c r="S1705" s="12"/>
      <c r="T1705" s="13"/>
      <c r="U1705" s="39">
        <f>MIN(Lääkkeet[[#This Row],[Velvoite 1.7.2025 (pakkauksia)]],Lääkkeet[[#This Row],[Suurimman alitusluvan mukainen velvoite
1.7.-31.12.2025 (pakkauksia)]],Lääkkeet[[#This Row],[Alin saldo 
1.7.-31.12.2025 (pakkauksia)]])*Lääkkeet[[#This Row],[Kirjanpitoarvo / pakkaus 1.7.2025
(EUR  ALV 0 %)]]</f>
        <v>0</v>
      </c>
      <c r="W1705" s="49" t="str" cm="1">
        <f t="array" ref="W1705">IFERROR(_xlfn.IFS(Lääkkeet[[#This Row],[Sitoutunut pääoma 
1.1.-30.6.2025 (EUR)]]&gt;0,"Täytetyt",Lääkkeet[[#This Row],[Sitoutunut pääoma 
1.7.-31.12.2025 (EUR)]]&gt;0,"Täytetyt"),"")</f>
        <v/>
      </c>
      <c r="X1705" s="49"/>
      <c r="Y1705" s="5">
        <f>Hakulomake!$B$29</f>
        <v>0</v>
      </c>
    </row>
    <row r="1706" spans="2:25" x14ac:dyDescent="0.25">
      <c r="B1706" s="5">
        <f>Hakulomake!$B$17</f>
        <v>0</v>
      </c>
      <c r="J1706" s="16"/>
      <c r="O1706" s="39">
        <f>MIN(Lääkkeet[[#This Row],[Velvoite 1.1.2025 (pakkauksia)]],Lääkkeet[[#This Row],[Suurimman alitusluvan mukainen velvoite 
1.1.-30.6.2025 (pakkauksia)]],Lääkkeet[[#This Row],[Alin saldo 
1.1.-30.6.2025 (pakkauksia)]])*Lääkkeet[[#This Row],[Kirjanpitoarvo / pakkaus 1.1.2025
(EUR  ALV 0 %)]]</f>
        <v>0</v>
      </c>
      <c r="P1706" s="17"/>
      <c r="Q1706" s="12"/>
      <c r="R1706" s="12"/>
      <c r="S1706" s="12"/>
      <c r="T1706" s="13"/>
      <c r="U1706" s="39">
        <f>MIN(Lääkkeet[[#This Row],[Velvoite 1.7.2025 (pakkauksia)]],Lääkkeet[[#This Row],[Suurimman alitusluvan mukainen velvoite
1.7.-31.12.2025 (pakkauksia)]],Lääkkeet[[#This Row],[Alin saldo 
1.7.-31.12.2025 (pakkauksia)]])*Lääkkeet[[#This Row],[Kirjanpitoarvo / pakkaus 1.7.2025
(EUR  ALV 0 %)]]</f>
        <v>0</v>
      </c>
      <c r="W1706" s="49" t="str" cm="1">
        <f t="array" ref="W1706">IFERROR(_xlfn.IFS(Lääkkeet[[#This Row],[Sitoutunut pääoma 
1.1.-30.6.2025 (EUR)]]&gt;0,"Täytetyt",Lääkkeet[[#This Row],[Sitoutunut pääoma 
1.7.-31.12.2025 (EUR)]]&gt;0,"Täytetyt"),"")</f>
        <v/>
      </c>
      <c r="X1706" s="49"/>
      <c r="Y1706" s="5">
        <f>Hakulomake!$B$29</f>
        <v>0</v>
      </c>
    </row>
    <row r="1707" spans="2:25" x14ac:dyDescent="0.25">
      <c r="B1707" s="5">
        <f>Hakulomake!$B$17</f>
        <v>0</v>
      </c>
      <c r="J1707" s="16"/>
      <c r="O1707" s="39">
        <f>MIN(Lääkkeet[[#This Row],[Velvoite 1.1.2025 (pakkauksia)]],Lääkkeet[[#This Row],[Suurimman alitusluvan mukainen velvoite 
1.1.-30.6.2025 (pakkauksia)]],Lääkkeet[[#This Row],[Alin saldo 
1.1.-30.6.2025 (pakkauksia)]])*Lääkkeet[[#This Row],[Kirjanpitoarvo / pakkaus 1.1.2025
(EUR  ALV 0 %)]]</f>
        <v>0</v>
      </c>
      <c r="P1707" s="17"/>
      <c r="Q1707" s="12"/>
      <c r="R1707" s="12"/>
      <c r="S1707" s="12"/>
      <c r="T1707" s="13"/>
      <c r="U1707" s="39">
        <f>MIN(Lääkkeet[[#This Row],[Velvoite 1.7.2025 (pakkauksia)]],Lääkkeet[[#This Row],[Suurimman alitusluvan mukainen velvoite
1.7.-31.12.2025 (pakkauksia)]],Lääkkeet[[#This Row],[Alin saldo 
1.7.-31.12.2025 (pakkauksia)]])*Lääkkeet[[#This Row],[Kirjanpitoarvo / pakkaus 1.7.2025
(EUR  ALV 0 %)]]</f>
        <v>0</v>
      </c>
      <c r="W1707" s="49" t="str" cm="1">
        <f t="array" ref="W1707">IFERROR(_xlfn.IFS(Lääkkeet[[#This Row],[Sitoutunut pääoma 
1.1.-30.6.2025 (EUR)]]&gt;0,"Täytetyt",Lääkkeet[[#This Row],[Sitoutunut pääoma 
1.7.-31.12.2025 (EUR)]]&gt;0,"Täytetyt"),"")</f>
        <v/>
      </c>
      <c r="X1707" s="49"/>
      <c r="Y1707" s="5">
        <f>Hakulomake!$B$29</f>
        <v>0</v>
      </c>
    </row>
    <row r="1708" spans="2:25" x14ac:dyDescent="0.25">
      <c r="B1708" s="5">
        <f>Hakulomake!$B$17</f>
        <v>0</v>
      </c>
      <c r="J1708" s="16"/>
      <c r="O1708" s="39">
        <f>MIN(Lääkkeet[[#This Row],[Velvoite 1.1.2025 (pakkauksia)]],Lääkkeet[[#This Row],[Suurimman alitusluvan mukainen velvoite 
1.1.-30.6.2025 (pakkauksia)]],Lääkkeet[[#This Row],[Alin saldo 
1.1.-30.6.2025 (pakkauksia)]])*Lääkkeet[[#This Row],[Kirjanpitoarvo / pakkaus 1.1.2025
(EUR  ALV 0 %)]]</f>
        <v>0</v>
      </c>
      <c r="P1708" s="17"/>
      <c r="Q1708" s="12"/>
      <c r="R1708" s="12"/>
      <c r="S1708" s="12"/>
      <c r="T1708" s="13"/>
      <c r="U1708" s="39">
        <f>MIN(Lääkkeet[[#This Row],[Velvoite 1.7.2025 (pakkauksia)]],Lääkkeet[[#This Row],[Suurimman alitusluvan mukainen velvoite
1.7.-31.12.2025 (pakkauksia)]],Lääkkeet[[#This Row],[Alin saldo 
1.7.-31.12.2025 (pakkauksia)]])*Lääkkeet[[#This Row],[Kirjanpitoarvo / pakkaus 1.7.2025
(EUR  ALV 0 %)]]</f>
        <v>0</v>
      </c>
      <c r="W1708" s="49" t="str" cm="1">
        <f t="array" ref="W1708">IFERROR(_xlfn.IFS(Lääkkeet[[#This Row],[Sitoutunut pääoma 
1.1.-30.6.2025 (EUR)]]&gt;0,"Täytetyt",Lääkkeet[[#This Row],[Sitoutunut pääoma 
1.7.-31.12.2025 (EUR)]]&gt;0,"Täytetyt"),"")</f>
        <v/>
      </c>
      <c r="X1708" s="49"/>
      <c r="Y1708" s="5">
        <f>Hakulomake!$B$29</f>
        <v>0</v>
      </c>
    </row>
    <row r="1709" spans="2:25" x14ac:dyDescent="0.25">
      <c r="B1709" s="5">
        <f>Hakulomake!$B$17</f>
        <v>0</v>
      </c>
      <c r="J1709" s="16"/>
      <c r="O1709" s="39">
        <f>MIN(Lääkkeet[[#This Row],[Velvoite 1.1.2025 (pakkauksia)]],Lääkkeet[[#This Row],[Suurimman alitusluvan mukainen velvoite 
1.1.-30.6.2025 (pakkauksia)]],Lääkkeet[[#This Row],[Alin saldo 
1.1.-30.6.2025 (pakkauksia)]])*Lääkkeet[[#This Row],[Kirjanpitoarvo / pakkaus 1.1.2025
(EUR  ALV 0 %)]]</f>
        <v>0</v>
      </c>
      <c r="P1709" s="17"/>
      <c r="Q1709" s="12"/>
      <c r="R1709" s="12"/>
      <c r="S1709" s="12"/>
      <c r="T1709" s="13"/>
      <c r="U1709" s="39">
        <f>MIN(Lääkkeet[[#This Row],[Velvoite 1.7.2025 (pakkauksia)]],Lääkkeet[[#This Row],[Suurimman alitusluvan mukainen velvoite
1.7.-31.12.2025 (pakkauksia)]],Lääkkeet[[#This Row],[Alin saldo 
1.7.-31.12.2025 (pakkauksia)]])*Lääkkeet[[#This Row],[Kirjanpitoarvo / pakkaus 1.7.2025
(EUR  ALV 0 %)]]</f>
        <v>0</v>
      </c>
      <c r="W1709" s="49" t="str" cm="1">
        <f t="array" ref="W1709">IFERROR(_xlfn.IFS(Lääkkeet[[#This Row],[Sitoutunut pääoma 
1.1.-30.6.2025 (EUR)]]&gt;0,"Täytetyt",Lääkkeet[[#This Row],[Sitoutunut pääoma 
1.7.-31.12.2025 (EUR)]]&gt;0,"Täytetyt"),"")</f>
        <v/>
      </c>
      <c r="X1709" s="49"/>
      <c r="Y1709" s="5">
        <f>Hakulomake!$B$29</f>
        <v>0</v>
      </c>
    </row>
    <row r="1710" spans="2:25" x14ac:dyDescent="0.25">
      <c r="B1710" s="5">
        <f>Hakulomake!$B$17</f>
        <v>0</v>
      </c>
      <c r="J1710" s="16"/>
      <c r="O1710" s="39">
        <f>MIN(Lääkkeet[[#This Row],[Velvoite 1.1.2025 (pakkauksia)]],Lääkkeet[[#This Row],[Suurimman alitusluvan mukainen velvoite 
1.1.-30.6.2025 (pakkauksia)]],Lääkkeet[[#This Row],[Alin saldo 
1.1.-30.6.2025 (pakkauksia)]])*Lääkkeet[[#This Row],[Kirjanpitoarvo / pakkaus 1.1.2025
(EUR  ALV 0 %)]]</f>
        <v>0</v>
      </c>
      <c r="P1710" s="17"/>
      <c r="Q1710" s="12"/>
      <c r="R1710" s="12"/>
      <c r="S1710" s="12"/>
      <c r="T1710" s="13"/>
      <c r="U1710" s="39">
        <f>MIN(Lääkkeet[[#This Row],[Velvoite 1.7.2025 (pakkauksia)]],Lääkkeet[[#This Row],[Suurimman alitusluvan mukainen velvoite
1.7.-31.12.2025 (pakkauksia)]],Lääkkeet[[#This Row],[Alin saldo 
1.7.-31.12.2025 (pakkauksia)]])*Lääkkeet[[#This Row],[Kirjanpitoarvo / pakkaus 1.7.2025
(EUR  ALV 0 %)]]</f>
        <v>0</v>
      </c>
      <c r="W1710" s="49" t="str" cm="1">
        <f t="array" ref="W1710">IFERROR(_xlfn.IFS(Lääkkeet[[#This Row],[Sitoutunut pääoma 
1.1.-30.6.2025 (EUR)]]&gt;0,"Täytetyt",Lääkkeet[[#This Row],[Sitoutunut pääoma 
1.7.-31.12.2025 (EUR)]]&gt;0,"Täytetyt"),"")</f>
        <v/>
      </c>
      <c r="X1710" s="49"/>
      <c r="Y1710" s="5">
        <f>Hakulomake!$B$29</f>
        <v>0</v>
      </c>
    </row>
    <row r="1711" spans="2:25" x14ac:dyDescent="0.25">
      <c r="B1711" s="5">
        <f>Hakulomake!$B$17</f>
        <v>0</v>
      </c>
      <c r="J1711" s="16"/>
      <c r="O1711" s="39">
        <f>MIN(Lääkkeet[[#This Row],[Velvoite 1.1.2025 (pakkauksia)]],Lääkkeet[[#This Row],[Suurimman alitusluvan mukainen velvoite 
1.1.-30.6.2025 (pakkauksia)]],Lääkkeet[[#This Row],[Alin saldo 
1.1.-30.6.2025 (pakkauksia)]])*Lääkkeet[[#This Row],[Kirjanpitoarvo / pakkaus 1.1.2025
(EUR  ALV 0 %)]]</f>
        <v>0</v>
      </c>
      <c r="P1711" s="17"/>
      <c r="Q1711" s="12"/>
      <c r="R1711" s="12"/>
      <c r="S1711" s="12"/>
      <c r="T1711" s="13"/>
      <c r="U1711" s="39">
        <f>MIN(Lääkkeet[[#This Row],[Velvoite 1.7.2025 (pakkauksia)]],Lääkkeet[[#This Row],[Suurimman alitusluvan mukainen velvoite
1.7.-31.12.2025 (pakkauksia)]],Lääkkeet[[#This Row],[Alin saldo 
1.7.-31.12.2025 (pakkauksia)]])*Lääkkeet[[#This Row],[Kirjanpitoarvo / pakkaus 1.7.2025
(EUR  ALV 0 %)]]</f>
        <v>0</v>
      </c>
      <c r="W1711" s="49" t="str" cm="1">
        <f t="array" ref="W1711">IFERROR(_xlfn.IFS(Lääkkeet[[#This Row],[Sitoutunut pääoma 
1.1.-30.6.2025 (EUR)]]&gt;0,"Täytetyt",Lääkkeet[[#This Row],[Sitoutunut pääoma 
1.7.-31.12.2025 (EUR)]]&gt;0,"Täytetyt"),"")</f>
        <v/>
      </c>
      <c r="X1711" s="49"/>
      <c r="Y1711" s="5">
        <f>Hakulomake!$B$29</f>
        <v>0</v>
      </c>
    </row>
    <row r="1712" spans="2:25" x14ac:dyDescent="0.25">
      <c r="B1712" s="5">
        <f>Hakulomake!$B$17</f>
        <v>0</v>
      </c>
      <c r="J1712" s="16"/>
      <c r="O1712" s="39">
        <f>MIN(Lääkkeet[[#This Row],[Velvoite 1.1.2025 (pakkauksia)]],Lääkkeet[[#This Row],[Suurimman alitusluvan mukainen velvoite 
1.1.-30.6.2025 (pakkauksia)]],Lääkkeet[[#This Row],[Alin saldo 
1.1.-30.6.2025 (pakkauksia)]])*Lääkkeet[[#This Row],[Kirjanpitoarvo / pakkaus 1.1.2025
(EUR  ALV 0 %)]]</f>
        <v>0</v>
      </c>
      <c r="P1712" s="17"/>
      <c r="Q1712" s="12"/>
      <c r="R1712" s="12"/>
      <c r="S1712" s="12"/>
      <c r="T1712" s="13"/>
      <c r="U1712" s="39">
        <f>MIN(Lääkkeet[[#This Row],[Velvoite 1.7.2025 (pakkauksia)]],Lääkkeet[[#This Row],[Suurimman alitusluvan mukainen velvoite
1.7.-31.12.2025 (pakkauksia)]],Lääkkeet[[#This Row],[Alin saldo 
1.7.-31.12.2025 (pakkauksia)]])*Lääkkeet[[#This Row],[Kirjanpitoarvo / pakkaus 1.7.2025
(EUR  ALV 0 %)]]</f>
        <v>0</v>
      </c>
      <c r="W1712" s="49" t="str" cm="1">
        <f t="array" ref="W1712">IFERROR(_xlfn.IFS(Lääkkeet[[#This Row],[Sitoutunut pääoma 
1.1.-30.6.2025 (EUR)]]&gt;0,"Täytetyt",Lääkkeet[[#This Row],[Sitoutunut pääoma 
1.7.-31.12.2025 (EUR)]]&gt;0,"Täytetyt"),"")</f>
        <v/>
      </c>
      <c r="X1712" s="49"/>
      <c r="Y1712" s="5">
        <f>Hakulomake!$B$29</f>
        <v>0</v>
      </c>
    </row>
    <row r="1713" spans="2:25" x14ac:dyDescent="0.25">
      <c r="B1713" s="5">
        <f>Hakulomake!$B$17</f>
        <v>0</v>
      </c>
      <c r="J1713" s="16"/>
      <c r="O1713" s="39">
        <f>MIN(Lääkkeet[[#This Row],[Velvoite 1.1.2025 (pakkauksia)]],Lääkkeet[[#This Row],[Suurimman alitusluvan mukainen velvoite 
1.1.-30.6.2025 (pakkauksia)]],Lääkkeet[[#This Row],[Alin saldo 
1.1.-30.6.2025 (pakkauksia)]])*Lääkkeet[[#This Row],[Kirjanpitoarvo / pakkaus 1.1.2025
(EUR  ALV 0 %)]]</f>
        <v>0</v>
      </c>
      <c r="P1713" s="17"/>
      <c r="Q1713" s="12"/>
      <c r="R1713" s="12"/>
      <c r="S1713" s="12"/>
      <c r="T1713" s="13"/>
      <c r="U1713" s="39">
        <f>MIN(Lääkkeet[[#This Row],[Velvoite 1.7.2025 (pakkauksia)]],Lääkkeet[[#This Row],[Suurimman alitusluvan mukainen velvoite
1.7.-31.12.2025 (pakkauksia)]],Lääkkeet[[#This Row],[Alin saldo 
1.7.-31.12.2025 (pakkauksia)]])*Lääkkeet[[#This Row],[Kirjanpitoarvo / pakkaus 1.7.2025
(EUR  ALV 0 %)]]</f>
        <v>0</v>
      </c>
      <c r="W1713" s="49" t="str" cm="1">
        <f t="array" ref="W1713">IFERROR(_xlfn.IFS(Lääkkeet[[#This Row],[Sitoutunut pääoma 
1.1.-30.6.2025 (EUR)]]&gt;0,"Täytetyt",Lääkkeet[[#This Row],[Sitoutunut pääoma 
1.7.-31.12.2025 (EUR)]]&gt;0,"Täytetyt"),"")</f>
        <v/>
      </c>
      <c r="X1713" s="49"/>
      <c r="Y1713" s="5">
        <f>Hakulomake!$B$29</f>
        <v>0</v>
      </c>
    </row>
    <row r="1714" spans="2:25" x14ac:dyDescent="0.25">
      <c r="B1714" s="5">
        <f>Hakulomake!$B$17</f>
        <v>0</v>
      </c>
      <c r="J1714" s="16"/>
      <c r="O1714" s="39">
        <f>MIN(Lääkkeet[[#This Row],[Velvoite 1.1.2025 (pakkauksia)]],Lääkkeet[[#This Row],[Suurimman alitusluvan mukainen velvoite 
1.1.-30.6.2025 (pakkauksia)]],Lääkkeet[[#This Row],[Alin saldo 
1.1.-30.6.2025 (pakkauksia)]])*Lääkkeet[[#This Row],[Kirjanpitoarvo / pakkaus 1.1.2025
(EUR  ALV 0 %)]]</f>
        <v>0</v>
      </c>
      <c r="P1714" s="17"/>
      <c r="Q1714" s="12"/>
      <c r="R1714" s="12"/>
      <c r="S1714" s="12"/>
      <c r="T1714" s="13"/>
      <c r="U1714" s="39">
        <f>MIN(Lääkkeet[[#This Row],[Velvoite 1.7.2025 (pakkauksia)]],Lääkkeet[[#This Row],[Suurimman alitusluvan mukainen velvoite
1.7.-31.12.2025 (pakkauksia)]],Lääkkeet[[#This Row],[Alin saldo 
1.7.-31.12.2025 (pakkauksia)]])*Lääkkeet[[#This Row],[Kirjanpitoarvo / pakkaus 1.7.2025
(EUR  ALV 0 %)]]</f>
        <v>0</v>
      </c>
      <c r="W1714" s="49" t="str" cm="1">
        <f t="array" ref="W1714">IFERROR(_xlfn.IFS(Lääkkeet[[#This Row],[Sitoutunut pääoma 
1.1.-30.6.2025 (EUR)]]&gt;0,"Täytetyt",Lääkkeet[[#This Row],[Sitoutunut pääoma 
1.7.-31.12.2025 (EUR)]]&gt;0,"Täytetyt"),"")</f>
        <v/>
      </c>
      <c r="X1714" s="49"/>
      <c r="Y1714" s="5">
        <f>Hakulomake!$B$29</f>
        <v>0</v>
      </c>
    </row>
    <row r="1715" spans="2:25" x14ac:dyDescent="0.25">
      <c r="B1715" s="5">
        <f>Hakulomake!$B$17</f>
        <v>0</v>
      </c>
      <c r="J1715" s="16"/>
      <c r="O1715" s="39">
        <f>MIN(Lääkkeet[[#This Row],[Velvoite 1.1.2025 (pakkauksia)]],Lääkkeet[[#This Row],[Suurimman alitusluvan mukainen velvoite 
1.1.-30.6.2025 (pakkauksia)]],Lääkkeet[[#This Row],[Alin saldo 
1.1.-30.6.2025 (pakkauksia)]])*Lääkkeet[[#This Row],[Kirjanpitoarvo / pakkaus 1.1.2025
(EUR  ALV 0 %)]]</f>
        <v>0</v>
      </c>
      <c r="P1715" s="17"/>
      <c r="Q1715" s="12"/>
      <c r="R1715" s="12"/>
      <c r="S1715" s="12"/>
      <c r="T1715" s="13"/>
      <c r="U1715" s="39">
        <f>MIN(Lääkkeet[[#This Row],[Velvoite 1.7.2025 (pakkauksia)]],Lääkkeet[[#This Row],[Suurimman alitusluvan mukainen velvoite
1.7.-31.12.2025 (pakkauksia)]],Lääkkeet[[#This Row],[Alin saldo 
1.7.-31.12.2025 (pakkauksia)]])*Lääkkeet[[#This Row],[Kirjanpitoarvo / pakkaus 1.7.2025
(EUR  ALV 0 %)]]</f>
        <v>0</v>
      </c>
      <c r="W1715" s="49" t="str" cm="1">
        <f t="array" ref="W1715">IFERROR(_xlfn.IFS(Lääkkeet[[#This Row],[Sitoutunut pääoma 
1.1.-30.6.2025 (EUR)]]&gt;0,"Täytetyt",Lääkkeet[[#This Row],[Sitoutunut pääoma 
1.7.-31.12.2025 (EUR)]]&gt;0,"Täytetyt"),"")</f>
        <v/>
      </c>
      <c r="X1715" s="49"/>
      <c r="Y1715" s="5">
        <f>Hakulomake!$B$29</f>
        <v>0</v>
      </c>
    </row>
    <row r="1716" spans="2:25" x14ac:dyDescent="0.25">
      <c r="B1716" s="5">
        <f>Hakulomake!$B$17</f>
        <v>0</v>
      </c>
      <c r="J1716" s="16"/>
      <c r="O1716" s="39">
        <f>MIN(Lääkkeet[[#This Row],[Velvoite 1.1.2025 (pakkauksia)]],Lääkkeet[[#This Row],[Suurimman alitusluvan mukainen velvoite 
1.1.-30.6.2025 (pakkauksia)]],Lääkkeet[[#This Row],[Alin saldo 
1.1.-30.6.2025 (pakkauksia)]])*Lääkkeet[[#This Row],[Kirjanpitoarvo / pakkaus 1.1.2025
(EUR  ALV 0 %)]]</f>
        <v>0</v>
      </c>
      <c r="P1716" s="17"/>
      <c r="Q1716" s="12"/>
      <c r="R1716" s="12"/>
      <c r="S1716" s="12"/>
      <c r="T1716" s="13"/>
      <c r="U1716" s="39">
        <f>MIN(Lääkkeet[[#This Row],[Velvoite 1.7.2025 (pakkauksia)]],Lääkkeet[[#This Row],[Suurimman alitusluvan mukainen velvoite
1.7.-31.12.2025 (pakkauksia)]],Lääkkeet[[#This Row],[Alin saldo 
1.7.-31.12.2025 (pakkauksia)]])*Lääkkeet[[#This Row],[Kirjanpitoarvo / pakkaus 1.7.2025
(EUR  ALV 0 %)]]</f>
        <v>0</v>
      </c>
      <c r="W1716" s="49" t="str" cm="1">
        <f t="array" ref="W1716">IFERROR(_xlfn.IFS(Lääkkeet[[#This Row],[Sitoutunut pääoma 
1.1.-30.6.2025 (EUR)]]&gt;0,"Täytetyt",Lääkkeet[[#This Row],[Sitoutunut pääoma 
1.7.-31.12.2025 (EUR)]]&gt;0,"Täytetyt"),"")</f>
        <v/>
      </c>
      <c r="X1716" s="49"/>
      <c r="Y1716" s="5">
        <f>Hakulomake!$B$29</f>
        <v>0</v>
      </c>
    </row>
    <row r="1717" spans="2:25" x14ac:dyDescent="0.25">
      <c r="B1717" s="5">
        <f>Hakulomake!$B$17</f>
        <v>0</v>
      </c>
      <c r="J1717" s="16"/>
      <c r="O1717" s="39">
        <f>MIN(Lääkkeet[[#This Row],[Velvoite 1.1.2025 (pakkauksia)]],Lääkkeet[[#This Row],[Suurimman alitusluvan mukainen velvoite 
1.1.-30.6.2025 (pakkauksia)]],Lääkkeet[[#This Row],[Alin saldo 
1.1.-30.6.2025 (pakkauksia)]])*Lääkkeet[[#This Row],[Kirjanpitoarvo / pakkaus 1.1.2025
(EUR  ALV 0 %)]]</f>
        <v>0</v>
      </c>
      <c r="P1717" s="17"/>
      <c r="Q1717" s="12"/>
      <c r="R1717" s="12"/>
      <c r="S1717" s="12"/>
      <c r="T1717" s="13"/>
      <c r="U1717" s="39">
        <f>MIN(Lääkkeet[[#This Row],[Velvoite 1.7.2025 (pakkauksia)]],Lääkkeet[[#This Row],[Suurimman alitusluvan mukainen velvoite
1.7.-31.12.2025 (pakkauksia)]],Lääkkeet[[#This Row],[Alin saldo 
1.7.-31.12.2025 (pakkauksia)]])*Lääkkeet[[#This Row],[Kirjanpitoarvo / pakkaus 1.7.2025
(EUR  ALV 0 %)]]</f>
        <v>0</v>
      </c>
      <c r="W1717" s="49" t="str" cm="1">
        <f t="array" ref="W1717">IFERROR(_xlfn.IFS(Lääkkeet[[#This Row],[Sitoutunut pääoma 
1.1.-30.6.2025 (EUR)]]&gt;0,"Täytetyt",Lääkkeet[[#This Row],[Sitoutunut pääoma 
1.7.-31.12.2025 (EUR)]]&gt;0,"Täytetyt"),"")</f>
        <v/>
      </c>
      <c r="X1717" s="49"/>
      <c r="Y1717" s="5">
        <f>Hakulomake!$B$29</f>
        <v>0</v>
      </c>
    </row>
    <row r="1718" spans="2:25" x14ac:dyDescent="0.25">
      <c r="B1718" s="5">
        <f>Hakulomake!$B$17</f>
        <v>0</v>
      </c>
      <c r="J1718" s="16"/>
      <c r="O1718" s="39">
        <f>MIN(Lääkkeet[[#This Row],[Velvoite 1.1.2025 (pakkauksia)]],Lääkkeet[[#This Row],[Suurimman alitusluvan mukainen velvoite 
1.1.-30.6.2025 (pakkauksia)]],Lääkkeet[[#This Row],[Alin saldo 
1.1.-30.6.2025 (pakkauksia)]])*Lääkkeet[[#This Row],[Kirjanpitoarvo / pakkaus 1.1.2025
(EUR  ALV 0 %)]]</f>
        <v>0</v>
      </c>
      <c r="P1718" s="17"/>
      <c r="Q1718" s="12"/>
      <c r="R1718" s="12"/>
      <c r="S1718" s="12"/>
      <c r="T1718" s="13"/>
      <c r="U1718" s="39">
        <f>MIN(Lääkkeet[[#This Row],[Velvoite 1.7.2025 (pakkauksia)]],Lääkkeet[[#This Row],[Suurimman alitusluvan mukainen velvoite
1.7.-31.12.2025 (pakkauksia)]],Lääkkeet[[#This Row],[Alin saldo 
1.7.-31.12.2025 (pakkauksia)]])*Lääkkeet[[#This Row],[Kirjanpitoarvo / pakkaus 1.7.2025
(EUR  ALV 0 %)]]</f>
        <v>0</v>
      </c>
      <c r="W1718" s="49" t="str" cm="1">
        <f t="array" ref="W1718">IFERROR(_xlfn.IFS(Lääkkeet[[#This Row],[Sitoutunut pääoma 
1.1.-30.6.2025 (EUR)]]&gt;0,"Täytetyt",Lääkkeet[[#This Row],[Sitoutunut pääoma 
1.7.-31.12.2025 (EUR)]]&gt;0,"Täytetyt"),"")</f>
        <v/>
      </c>
      <c r="X1718" s="49"/>
      <c r="Y1718" s="5">
        <f>Hakulomake!$B$29</f>
        <v>0</v>
      </c>
    </row>
    <row r="1719" spans="2:25" x14ac:dyDescent="0.25">
      <c r="B1719" s="5">
        <f>Hakulomake!$B$17</f>
        <v>0</v>
      </c>
      <c r="J1719" s="16"/>
      <c r="O1719" s="39">
        <f>MIN(Lääkkeet[[#This Row],[Velvoite 1.1.2025 (pakkauksia)]],Lääkkeet[[#This Row],[Suurimman alitusluvan mukainen velvoite 
1.1.-30.6.2025 (pakkauksia)]],Lääkkeet[[#This Row],[Alin saldo 
1.1.-30.6.2025 (pakkauksia)]])*Lääkkeet[[#This Row],[Kirjanpitoarvo / pakkaus 1.1.2025
(EUR  ALV 0 %)]]</f>
        <v>0</v>
      </c>
      <c r="P1719" s="17"/>
      <c r="Q1719" s="12"/>
      <c r="R1719" s="12"/>
      <c r="S1719" s="12"/>
      <c r="T1719" s="13"/>
      <c r="U1719" s="39">
        <f>MIN(Lääkkeet[[#This Row],[Velvoite 1.7.2025 (pakkauksia)]],Lääkkeet[[#This Row],[Suurimman alitusluvan mukainen velvoite
1.7.-31.12.2025 (pakkauksia)]],Lääkkeet[[#This Row],[Alin saldo 
1.7.-31.12.2025 (pakkauksia)]])*Lääkkeet[[#This Row],[Kirjanpitoarvo / pakkaus 1.7.2025
(EUR  ALV 0 %)]]</f>
        <v>0</v>
      </c>
      <c r="W1719" s="49" t="str" cm="1">
        <f t="array" ref="W1719">IFERROR(_xlfn.IFS(Lääkkeet[[#This Row],[Sitoutunut pääoma 
1.1.-30.6.2025 (EUR)]]&gt;0,"Täytetyt",Lääkkeet[[#This Row],[Sitoutunut pääoma 
1.7.-31.12.2025 (EUR)]]&gt;0,"Täytetyt"),"")</f>
        <v/>
      </c>
      <c r="X1719" s="49"/>
      <c r="Y1719" s="5">
        <f>Hakulomake!$B$29</f>
        <v>0</v>
      </c>
    </row>
    <row r="1720" spans="2:25" x14ac:dyDescent="0.25">
      <c r="B1720" s="5">
        <f>Hakulomake!$B$17</f>
        <v>0</v>
      </c>
      <c r="J1720" s="16"/>
      <c r="O1720" s="39">
        <f>MIN(Lääkkeet[[#This Row],[Velvoite 1.1.2025 (pakkauksia)]],Lääkkeet[[#This Row],[Suurimman alitusluvan mukainen velvoite 
1.1.-30.6.2025 (pakkauksia)]],Lääkkeet[[#This Row],[Alin saldo 
1.1.-30.6.2025 (pakkauksia)]])*Lääkkeet[[#This Row],[Kirjanpitoarvo / pakkaus 1.1.2025
(EUR  ALV 0 %)]]</f>
        <v>0</v>
      </c>
      <c r="P1720" s="17"/>
      <c r="Q1720" s="12"/>
      <c r="R1720" s="12"/>
      <c r="S1720" s="12"/>
      <c r="T1720" s="13"/>
      <c r="U1720" s="39">
        <f>MIN(Lääkkeet[[#This Row],[Velvoite 1.7.2025 (pakkauksia)]],Lääkkeet[[#This Row],[Suurimman alitusluvan mukainen velvoite
1.7.-31.12.2025 (pakkauksia)]],Lääkkeet[[#This Row],[Alin saldo 
1.7.-31.12.2025 (pakkauksia)]])*Lääkkeet[[#This Row],[Kirjanpitoarvo / pakkaus 1.7.2025
(EUR  ALV 0 %)]]</f>
        <v>0</v>
      </c>
      <c r="W1720" s="49" t="str" cm="1">
        <f t="array" ref="W1720">IFERROR(_xlfn.IFS(Lääkkeet[[#This Row],[Sitoutunut pääoma 
1.1.-30.6.2025 (EUR)]]&gt;0,"Täytetyt",Lääkkeet[[#This Row],[Sitoutunut pääoma 
1.7.-31.12.2025 (EUR)]]&gt;0,"Täytetyt"),"")</f>
        <v/>
      </c>
      <c r="X1720" s="49"/>
      <c r="Y1720" s="5">
        <f>Hakulomake!$B$29</f>
        <v>0</v>
      </c>
    </row>
    <row r="1721" spans="2:25" x14ac:dyDescent="0.25">
      <c r="B1721" s="5">
        <f>Hakulomake!$B$17</f>
        <v>0</v>
      </c>
      <c r="J1721" s="16"/>
      <c r="O1721" s="39">
        <f>MIN(Lääkkeet[[#This Row],[Velvoite 1.1.2025 (pakkauksia)]],Lääkkeet[[#This Row],[Suurimman alitusluvan mukainen velvoite 
1.1.-30.6.2025 (pakkauksia)]],Lääkkeet[[#This Row],[Alin saldo 
1.1.-30.6.2025 (pakkauksia)]])*Lääkkeet[[#This Row],[Kirjanpitoarvo / pakkaus 1.1.2025
(EUR  ALV 0 %)]]</f>
        <v>0</v>
      </c>
      <c r="P1721" s="17"/>
      <c r="Q1721" s="12"/>
      <c r="R1721" s="12"/>
      <c r="S1721" s="12"/>
      <c r="T1721" s="13"/>
      <c r="U1721" s="39">
        <f>MIN(Lääkkeet[[#This Row],[Velvoite 1.7.2025 (pakkauksia)]],Lääkkeet[[#This Row],[Suurimman alitusluvan mukainen velvoite
1.7.-31.12.2025 (pakkauksia)]],Lääkkeet[[#This Row],[Alin saldo 
1.7.-31.12.2025 (pakkauksia)]])*Lääkkeet[[#This Row],[Kirjanpitoarvo / pakkaus 1.7.2025
(EUR  ALV 0 %)]]</f>
        <v>0</v>
      </c>
      <c r="W1721" s="49" t="str" cm="1">
        <f t="array" ref="W1721">IFERROR(_xlfn.IFS(Lääkkeet[[#This Row],[Sitoutunut pääoma 
1.1.-30.6.2025 (EUR)]]&gt;0,"Täytetyt",Lääkkeet[[#This Row],[Sitoutunut pääoma 
1.7.-31.12.2025 (EUR)]]&gt;0,"Täytetyt"),"")</f>
        <v/>
      </c>
      <c r="X1721" s="49"/>
      <c r="Y1721" s="5">
        <f>Hakulomake!$B$29</f>
        <v>0</v>
      </c>
    </row>
    <row r="1722" spans="2:25" x14ac:dyDescent="0.25">
      <c r="B1722" s="5">
        <f>Hakulomake!$B$17</f>
        <v>0</v>
      </c>
      <c r="J1722" s="16"/>
      <c r="O1722" s="39">
        <f>MIN(Lääkkeet[[#This Row],[Velvoite 1.1.2025 (pakkauksia)]],Lääkkeet[[#This Row],[Suurimman alitusluvan mukainen velvoite 
1.1.-30.6.2025 (pakkauksia)]],Lääkkeet[[#This Row],[Alin saldo 
1.1.-30.6.2025 (pakkauksia)]])*Lääkkeet[[#This Row],[Kirjanpitoarvo / pakkaus 1.1.2025
(EUR  ALV 0 %)]]</f>
        <v>0</v>
      </c>
      <c r="P1722" s="17"/>
      <c r="Q1722" s="12"/>
      <c r="R1722" s="12"/>
      <c r="S1722" s="12"/>
      <c r="T1722" s="13"/>
      <c r="U1722" s="39">
        <f>MIN(Lääkkeet[[#This Row],[Velvoite 1.7.2025 (pakkauksia)]],Lääkkeet[[#This Row],[Suurimman alitusluvan mukainen velvoite
1.7.-31.12.2025 (pakkauksia)]],Lääkkeet[[#This Row],[Alin saldo 
1.7.-31.12.2025 (pakkauksia)]])*Lääkkeet[[#This Row],[Kirjanpitoarvo / pakkaus 1.7.2025
(EUR  ALV 0 %)]]</f>
        <v>0</v>
      </c>
      <c r="W1722" s="49" t="str" cm="1">
        <f t="array" ref="W1722">IFERROR(_xlfn.IFS(Lääkkeet[[#This Row],[Sitoutunut pääoma 
1.1.-30.6.2025 (EUR)]]&gt;0,"Täytetyt",Lääkkeet[[#This Row],[Sitoutunut pääoma 
1.7.-31.12.2025 (EUR)]]&gt;0,"Täytetyt"),"")</f>
        <v/>
      </c>
      <c r="X1722" s="49"/>
      <c r="Y1722" s="5">
        <f>Hakulomake!$B$29</f>
        <v>0</v>
      </c>
    </row>
    <row r="1723" spans="2:25" x14ac:dyDescent="0.25">
      <c r="B1723" s="5">
        <f>Hakulomake!$B$17</f>
        <v>0</v>
      </c>
      <c r="J1723" s="16"/>
      <c r="O1723" s="39">
        <f>MIN(Lääkkeet[[#This Row],[Velvoite 1.1.2025 (pakkauksia)]],Lääkkeet[[#This Row],[Suurimman alitusluvan mukainen velvoite 
1.1.-30.6.2025 (pakkauksia)]],Lääkkeet[[#This Row],[Alin saldo 
1.1.-30.6.2025 (pakkauksia)]])*Lääkkeet[[#This Row],[Kirjanpitoarvo / pakkaus 1.1.2025
(EUR  ALV 0 %)]]</f>
        <v>0</v>
      </c>
      <c r="P1723" s="17"/>
      <c r="Q1723" s="12"/>
      <c r="R1723" s="12"/>
      <c r="S1723" s="12"/>
      <c r="T1723" s="13"/>
      <c r="U1723" s="39">
        <f>MIN(Lääkkeet[[#This Row],[Velvoite 1.7.2025 (pakkauksia)]],Lääkkeet[[#This Row],[Suurimman alitusluvan mukainen velvoite
1.7.-31.12.2025 (pakkauksia)]],Lääkkeet[[#This Row],[Alin saldo 
1.7.-31.12.2025 (pakkauksia)]])*Lääkkeet[[#This Row],[Kirjanpitoarvo / pakkaus 1.7.2025
(EUR  ALV 0 %)]]</f>
        <v>0</v>
      </c>
      <c r="W1723" s="49" t="str" cm="1">
        <f t="array" ref="W1723">IFERROR(_xlfn.IFS(Lääkkeet[[#This Row],[Sitoutunut pääoma 
1.1.-30.6.2025 (EUR)]]&gt;0,"Täytetyt",Lääkkeet[[#This Row],[Sitoutunut pääoma 
1.7.-31.12.2025 (EUR)]]&gt;0,"Täytetyt"),"")</f>
        <v/>
      </c>
      <c r="X1723" s="49"/>
      <c r="Y1723" s="5">
        <f>Hakulomake!$B$29</f>
        <v>0</v>
      </c>
    </row>
    <row r="1724" spans="2:25" x14ac:dyDescent="0.25">
      <c r="B1724" s="5">
        <f>Hakulomake!$B$17</f>
        <v>0</v>
      </c>
      <c r="J1724" s="16"/>
      <c r="O1724" s="39">
        <f>MIN(Lääkkeet[[#This Row],[Velvoite 1.1.2025 (pakkauksia)]],Lääkkeet[[#This Row],[Suurimman alitusluvan mukainen velvoite 
1.1.-30.6.2025 (pakkauksia)]],Lääkkeet[[#This Row],[Alin saldo 
1.1.-30.6.2025 (pakkauksia)]])*Lääkkeet[[#This Row],[Kirjanpitoarvo / pakkaus 1.1.2025
(EUR  ALV 0 %)]]</f>
        <v>0</v>
      </c>
      <c r="P1724" s="17"/>
      <c r="Q1724" s="12"/>
      <c r="R1724" s="12"/>
      <c r="S1724" s="12"/>
      <c r="T1724" s="13"/>
      <c r="U1724" s="39">
        <f>MIN(Lääkkeet[[#This Row],[Velvoite 1.7.2025 (pakkauksia)]],Lääkkeet[[#This Row],[Suurimman alitusluvan mukainen velvoite
1.7.-31.12.2025 (pakkauksia)]],Lääkkeet[[#This Row],[Alin saldo 
1.7.-31.12.2025 (pakkauksia)]])*Lääkkeet[[#This Row],[Kirjanpitoarvo / pakkaus 1.7.2025
(EUR  ALV 0 %)]]</f>
        <v>0</v>
      </c>
      <c r="W1724" s="49" t="str" cm="1">
        <f t="array" ref="W1724">IFERROR(_xlfn.IFS(Lääkkeet[[#This Row],[Sitoutunut pääoma 
1.1.-30.6.2025 (EUR)]]&gt;0,"Täytetyt",Lääkkeet[[#This Row],[Sitoutunut pääoma 
1.7.-31.12.2025 (EUR)]]&gt;0,"Täytetyt"),"")</f>
        <v/>
      </c>
      <c r="X1724" s="49"/>
      <c r="Y1724" s="5">
        <f>Hakulomake!$B$29</f>
        <v>0</v>
      </c>
    </row>
    <row r="1725" spans="2:25" x14ac:dyDescent="0.25">
      <c r="B1725" s="5">
        <f>Hakulomake!$B$17</f>
        <v>0</v>
      </c>
      <c r="J1725" s="16"/>
      <c r="O1725" s="39">
        <f>MIN(Lääkkeet[[#This Row],[Velvoite 1.1.2025 (pakkauksia)]],Lääkkeet[[#This Row],[Suurimman alitusluvan mukainen velvoite 
1.1.-30.6.2025 (pakkauksia)]],Lääkkeet[[#This Row],[Alin saldo 
1.1.-30.6.2025 (pakkauksia)]])*Lääkkeet[[#This Row],[Kirjanpitoarvo / pakkaus 1.1.2025
(EUR  ALV 0 %)]]</f>
        <v>0</v>
      </c>
      <c r="P1725" s="17"/>
      <c r="Q1725" s="12"/>
      <c r="R1725" s="12"/>
      <c r="S1725" s="12"/>
      <c r="T1725" s="13"/>
      <c r="U1725" s="39">
        <f>MIN(Lääkkeet[[#This Row],[Velvoite 1.7.2025 (pakkauksia)]],Lääkkeet[[#This Row],[Suurimman alitusluvan mukainen velvoite
1.7.-31.12.2025 (pakkauksia)]],Lääkkeet[[#This Row],[Alin saldo 
1.7.-31.12.2025 (pakkauksia)]])*Lääkkeet[[#This Row],[Kirjanpitoarvo / pakkaus 1.7.2025
(EUR  ALV 0 %)]]</f>
        <v>0</v>
      </c>
      <c r="W1725" s="49" t="str" cm="1">
        <f t="array" ref="W1725">IFERROR(_xlfn.IFS(Lääkkeet[[#This Row],[Sitoutunut pääoma 
1.1.-30.6.2025 (EUR)]]&gt;0,"Täytetyt",Lääkkeet[[#This Row],[Sitoutunut pääoma 
1.7.-31.12.2025 (EUR)]]&gt;0,"Täytetyt"),"")</f>
        <v/>
      </c>
      <c r="X1725" s="49"/>
      <c r="Y1725" s="5">
        <f>Hakulomake!$B$29</f>
        <v>0</v>
      </c>
    </row>
    <row r="1726" spans="2:25" x14ac:dyDescent="0.25">
      <c r="B1726" s="5">
        <f>Hakulomake!$B$17</f>
        <v>0</v>
      </c>
      <c r="J1726" s="16"/>
      <c r="O1726" s="39">
        <f>MIN(Lääkkeet[[#This Row],[Velvoite 1.1.2025 (pakkauksia)]],Lääkkeet[[#This Row],[Suurimman alitusluvan mukainen velvoite 
1.1.-30.6.2025 (pakkauksia)]],Lääkkeet[[#This Row],[Alin saldo 
1.1.-30.6.2025 (pakkauksia)]])*Lääkkeet[[#This Row],[Kirjanpitoarvo / pakkaus 1.1.2025
(EUR  ALV 0 %)]]</f>
        <v>0</v>
      </c>
      <c r="P1726" s="17"/>
      <c r="Q1726" s="12"/>
      <c r="R1726" s="12"/>
      <c r="S1726" s="12"/>
      <c r="T1726" s="13"/>
      <c r="U1726" s="39">
        <f>MIN(Lääkkeet[[#This Row],[Velvoite 1.7.2025 (pakkauksia)]],Lääkkeet[[#This Row],[Suurimman alitusluvan mukainen velvoite
1.7.-31.12.2025 (pakkauksia)]],Lääkkeet[[#This Row],[Alin saldo 
1.7.-31.12.2025 (pakkauksia)]])*Lääkkeet[[#This Row],[Kirjanpitoarvo / pakkaus 1.7.2025
(EUR  ALV 0 %)]]</f>
        <v>0</v>
      </c>
      <c r="W1726" s="49" t="str" cm="1">
        <f t="array" ref="W1726">IFERROR(_xlfn.IFS(Lääkkeet[[#This Row],[Sitoutunut pääoma 
1.1.-30.6.2025 (EUR)]]&gt;0,"Täytetyt",Lääkkeet[[#This Row],[Sitoutunut pääoma 
1.7.-31.12.2025 (EUR)]]&gt;0,"Täytetyt"),"")</f>
        <v/>
      </c>
      <c r="X1726" s="49"/>
      <c r="Y1726" s="5">
        <f>Hakulomake!$B$29</f>
        <v>0</v>
      </c>
    </row>
    <row r="1727" spans="2:25" x14ac:dyDescent="0.25">
      <c r="B1727" s="5">
        <f>Hakulomake!$B$17</f>
        <v>0</v>
      </c>
      <c r="J1727" s="16"/>
      <c r="O1727" s="39">
        <f>MIN(Lääkkeet[[#This Row],[Velvoite 1.1.2025 (pakkauksia)]],Lääkkeet[[#This Row],[Suurimman alitusluvan mukainen velvoite 
1.1.-30.6.2025 (pakkauksia)]],Lääkkeet[[#This Row],[Alin saldo 
1.1.-30.6.2025 (pakkauksia)]])*Lääkkeet[[#This Row],[Kirjanpitoarvo / pakkaus 1.1.2025
(EUR  ALV 0 %)]]</f>
        <v>0</v>
      </c>
      <c r="P1727" s="17"/>
      <c r="Q1727" s="12"/>
      <c r="R1727" s="12"/>
      <c r="S1727" s="12"/>
      <c r="T1727" s="13"/>
      <c r="U1727" s="39">
        <f>MIN(Lääkkeet[[#This Row],[Velvoite 1.7.2025 (pakkauksia)]],Lääkkeet[[#This Row],[Suurimman alitusluvan mukainen velvoite
1.7.-31.12.2025 (pakkauksia)]],Lääkkeet[[#This Row],[Alin saldo 
1.7.-31.12.2025 (pakkauksia)]])*Lääkkeet[[#This Row],[Kirjanpitoarvo / pakkaus 1.7.2025
(EUR  ALV 0 %)]]</f>
        <v>0</v>
      </c>
      <c r="W1727" s="49" t="str" cm="1">
        <f t="array" ref="W1727">IFERROR(_xlfn.IFS(Lääkkeet[[#This Row],[Sitoutunut pääoma 
1.1.-30.6.2025 (EUR)]]&gt;0,"Täytetyt",Lääkkeet[[#This Row],[Sitoutunut pääoma 
1.7.-31.12.2025 (EUR)]]&gt;0,"Täytetyt"),"")</f>
        <v/>
      </c>
      <c r="X1727" s="49"/>
      <c r="Y1727" s="5">
        <f>Hakulomake!$B$29</f>
        <v>0</v>
      </c>
    </row>
    <row r="1728" spans="2:25" x14ac:dyDescent="0.25">
      <c r="B1728" s="5">
        <f>Hakulomake!$B$17</f>
        <v>0</v>
      </c>
      <c r="J1728" s="16"/>
      <c r="O1728" s="39">
        <f>MIN(Lääkkeet[[#This Row],[Velvoite 1.1.2025 (pakkauksia)]],Lääkkeet[[#This Row],[Suurimman alitusluvan mukainen velvoite 
1.1.-30.6.2025 (pakkauksia)]],Lääkkeet[[#This Row],[Alin saldo 
1.1.-30.6.2025 (pakkauksia)]])*Lääkkeet[[#This Row],[Kirjanpitoarvo / pakkaus 1.1.2025
(EUR  ALV 0 %)]]</f>
        <v>0</v>
      </c>
      <c r="P1728" s="17"/>
      <c r="Q1728" s="12"/>
      <c r="R1728" s="12"/>
      <c r="S1728" s="12"/>
      <c r="T1728" s="13"/>
      <c r="U1728" s="39">
        <f>MIN(Lääkkeet[[#This Row],[Velvoite 1.7.2025 (pakkauksia)]],Lääkkeet[[#This Row],[Suurimman alitusluvan mukainen velvoite
1.7.-31.12.2025 (pakkauksia)]],Lääkkeet[[#This Row],[Alin saldo 
1.7.-31.12.2025 (pakkauksia)]])*Lääkkeet[[#This Row],[Kirjanpitoarvo / pakkaus 1.7.2025
(EUR  ALV 0 %)]]</f>
        <v>0</v>
      </c>
      <c r="W1728" s="49" t="str" cm="1">
        <f t="array" ref="W1728">IFERROR(_xlfn.IFS(Lääkkeet[[#This Row],[Sitoutunut pääoma 
1.1.-30.6.2025 (EUR)]]&gt;0,"Täytetyt",Lääkkeet[[#This Row],[Sitoutunut pääoma 
1.7.-31.12.2025 (EUR)]]&gt;0,"Täytetyt"),"")</f>
        <v/>
      </c>
      <c r="X1728" s="49"/>
      <c r="Y1728" s="5">
        <f>Hakulomake!$B$29</f>
        <v>0</v>
      </c>
    </row>
    <row r="1729" spans="2:25" x14ac:dyDescent="0.25">
      <c r="B1729" s="5">
        <f>Hakulomake!$B$17</f>
        <v>0</v>
      </c>
      <c r="J1729" s="16"/>
      <c r="O1729" s="39">
        <f>MIN(Lääkkeet[[#This Row],[Velvoite 1.1.2025 (pakkauksia)]],Lääkkeet[[#This Row],[Suurimman alitusluvan mukainen velvoite 
1.1.-30.6.2025 (pakkauksia)]],Lääkkeet[[#This Row],[Alin saldo 
1.1.-30.6.2025 (pakkauksia)]])*Lääkkeet[[#This Row],[Kirjanpitoarvo / pakkaus 1.1.2025
(EUR  ALV 0 %)]]</f>
        <v>0</v>
      </c>
      <c r="P1729" s="17"/>
      <c r="Q1729" s="12"/>
      <c r="R1729" s="12"/>
      <c r="S1729" s="12"/>
      <c r="T1729" s="13"/>
      <c r="U1729" s="39">
        <f>MIN(Lääkkeet[[#This Row],[Velvoite 1.7.2025 (pakkauksia)]],Lääkkeet[[#This Row],[Suurimman alitusluvan mukainen velvoite
1.7.-31.12.2025 (pakkauksia)]],Lääkkeet[[#This Row],[Alin saldo 
1.7.-31.12.2025 (pakkauksia)]])*Lääkkeet[[#This Row],[Kirjanpitoarvo / pakkaus 1.7.2025
(EUR  ALV 0 %)]]</f>
        <v>0</v>
      </c>
      <c r="W1729" s="49" t="str" cm="1">
        <f t="array" ref="W1729">IFERROR(_xlfn.IFS(Lääkkeet[[#This Row],[Sitoutunut pääoma 
1.1.-30.6.2025 (EUR)]]&gt;0,"Täytetyt",Lääkkeet[[#This Row],[Sitoutunut pääoma 
1.7.-31.12.2025 (EUR)]]&gt;0,"Täytetyt"),"")</f>
        <v/>
      </c>
      <c r="X1729" s="49"/>
      <c r="Y1729" s="5">
        <f>Hakulomake!$B$29</f>
        <v>0</v>
      </c>
    </row>
    <row r="1730" spans="2:25" x14ac:dyDescent="0.25">
      <c r="B1730" s="5">
        <f>Hakulomake!$B$17</f>
        <v>0</v>
      </c>
      <c r="J1730" s="16"/>
      <c r="O1730" s="39">
        <f>MIN(Lääkkeet[[#This Row],[Velvoite 1.1.2025 (pakkauksia)]],Lääkkeet[[#This Row],[Suurimman alitusluvan mukainen velvoite 
1.1.-30.6.2025 (pakkauksia)]],Lääkkeet[[#This Row],[Alin saldo 
1.1.-30.6.2025 (pakkauksia)]])*Lääkkeet[[#This Row],[Kirjanpitoarvo / pakkaus 1.1.2025
(EUR  ALV 0 %)]]</f>
        <v>0</v>
      </c>
      <c r="P1730" s="17"/>
      <c r="Q1730" s="12"/>
      <c r="R1730" s="12"/>
      <c r="S1730" s="12"/>
      <c r="T1730" s="13"/>
      <c r="U1730" s="39">
        <f>MIN(Lääkkeet[[#This Row],[Velvoite 1.7.2025 (pakkauksia)]],Lääkkeet[[#This Row],[Suurimman alitusluvan mukainen velvoite
1.7.-31.12.2025 (pakkauksia)]],Lääkkeet[[#This Row],[Alin saldo 
1.7.-31.12.2025 (pakkauksia)]])*Lääkkeet[[#This Row],[Kirjanpitoarvo / pakkaus 1.7.2025
(EUR  ALV 0 %)]]</f>
        <v>0</v>
      </c>
      <c r="W1730" s="49" t="str" cm="1">
        <f t="array" ref="W1730">IFERROR(_xlfn.IFS(Lääkkeet[[#This Row],[Sitoutunut pääoma 
1.1.-30.6.2025 (EUR)]]&gt;0,"Täytetyt",Lääkkeet[[#This Row],[Sitoutunut pääoma 
1.7.-31.12.2025 (EUR)]]&gt;0,"Täytetyt"),"")</f>
        <v/>
      </c>
      <c r="X1730" s="49"/>
      <c r="Y1730" s="5">
        <f>Hakulomake!$B$29</f>
        <v>0</v>
      </c>
    </row>
    <row r="1731" spans="2:25" x14ac:dyDescent="0.25">
      <c r="B1731" s="5">
        <f>Hakulomake!$B$17</f>
        <v>0</v>
      </c>
      <c r="J1731" s="16"/>
      <c r="O1731" s="39">
        <f>MIN(Lääkkeet[[#This Row],[Velvoite 1.1.2025 (pakkauksia)]],Lääkkeet[[#This Row],[Suurimman alitusluvan mukainen velvoite 
1.1.-30.6.2025 (pakkauksia)]],Lääkkeet[[#This Row],[Alin saldo 
1.1.-30.6.2025 (pakkauksia)]])*Lääkkeet[[#This Row],[Kirjanpitoarvo / pakkaus 1.1.2025
(EUR  ALV 0 %)]]</f>
        <v>0</v>
      </c>
      <c r="P1731" s="17"/>
      <c r="Q1731" s="12"/>
      <c r="R1731" s="12"/>
      <c r="S1731" s="12"/>
      <c r="T1731" s="13"/>
      <c r="U1731" s="39">
        <f>MIN(Lääkkeet[[#This Row],[Velvoite 1.7.2025 (pakkauksia)]],Lääkkeet[[#This Row],[Suurimman alitusluvan mukainen velvoite
1.7.-31.12.2025 (pakkauksia)]],Lääkkeet[[#This Row],[Alin saldo 
1.7.-31.12.2025 (pakkauksia)]])*Lääkkeet[[#This Row],[Kirjanpitoarvo / pakkaus 1.7.2025
(EUR  ALV 0 %)]]</f>
        <v>0</v>
      </c>
      <c r="W1731" s="49" t="str" cm="1">
        <f t="array" ref="W1731">IFERROR(_xlfn.IFS(Lääkkeet[[#This Row],[Sitoutunut pääoma 
1.1.-30.6.2025 (EUR)]]&gt;0,"Täytetyt",Lääkkeet[[#This Row],[Sitoutunut pääoma 
1.7.-31.12.2025 (EUR)]]&gt;0,"Täytetyt"),"")</f>
        <v/>
      </c>
      <c r="X1731" s="49"/>
      <c r="Y1731" s="5">
        <f>Hakulomake!$B$29</f>
        <v>0</v>
      </c>
    </row>
    <row r="1732" spans="2:25" x14ac:dyDescent="0.25">
      <c r="B1732" s="5">
        <f>Hakulomake!$B$17</f>
        <v>0</v>
      </c>
      <c r="J1732" s="16"/>
      <c r="O1732" s="39">
        <f>MIN(Lääkkeet[[#This Row],[Velvoite 1.1.2025 (pakkauksia)]],Lääkkeet[[#This Row],[Suurimman alitusluvan mukainen velvoite 
1.1.-30.6.2025 (pakkauksia)]],Lääkkeet[[#This Row],[Alin saldo 
1.1.-30.6.2025 (pakkauksia)]])*Lääkkeet[[#This Row],[Kirjanpitoarvo / pakkaus 1.1.2025
(EUR  ALV 0 %)]]</f>
        <v>0</v>
      </c>
      <c r="P1732" s="17"/>
      <c r="Q1732" s="12"/>
      <c r="R1732" s="12"/>
      <c r="S1732" s="12"/>
      <c r="T1732" s="13"/>
      <c r="U1732" s="39">
        <f>MIN(Lääkkeet[[#This Row],[Velvoite 1.7.2025 (pakkauksia)]],Lääkkeet[[#This Row],[Suurimman alitusluvan mukainen velvoite
1.7.-31.12.2025 (pakkauksia)]],Lääkkeet[[#This Row],[Alin saldo 
1.7.-31.12.2025 (pakkauksia)]])*Lääkkeet[[#This Row],[Kirjanpitoarvo / pakkaus 1.7.2025
(EUR  ALV 0 %)]]</f>
        <v>0</v>
      </c>
      <c r="W1732" s="49" t="str" cm="1">
        <f t="array" ref="W1732">IFERROR(_xlfn.IFS(Lääkkeet[[#This Row],[Sitoutunut pääoma 
1.1.-30.6.2025 (EUR)]]&gt;0,"Täytetyt",Lääkkeet[[#This Row],[Sitoutunut pääoma 
1.7.-31.12.2025 (EUR)]]&gt;0,"Täytetyt"),"")</f>
        <v/>
      </c>
      <c r="X1732" s="49"/>
      <c r="Y1732" s="5">
        <f>Hakulomake!$B$29</f>
        <v>0</v>
      </c>
    </row>
    <row r="1733" spans="2:25" x14ac:dyDescent="0.25">
      <c r="B1733" s="5">
        <f>Hakulomake!$B$17</f>
        <v>0</v>
      </c>
      <c r="J1733" s="16"/>
      <c r="O1733" s="39">
        <f>MIN(Lääkkeet[[#This Row],[Velvoite 1.1.2025 (pakkauksia)]],Lääkkeet[[#This Row],[Suurimman alitusluvan mukainen velvoite 
1.1.-30.6.2025 (pakkauksia)]],Lääkkeet[[#This Row],[Alin saldo 
1.1.-30.6.2025 (pakkauksia)]])*Lääkkeet[[#This Row],[Kirjanpitoarvo / pakkaus 1.1.2025
(EUR  ALV 0 %)]]</f>
        <v>0</v>
      </c>
      <c r="P1733" s="17"/>
      <c r="Q1733" s="12"/>
      <c r="R1733" s="12"/>
      <c r="S1733" s="12"/>
      <c r="T1733" s="13"/>
      <c r="U1733" s="39">
        <f>MIN(Lääkkeet[[#This Row],[Velvoite 1.7.2025 (pakkauksia)]],Lääkkeet[[#This Row],[Suurimman alitusluvan mukainen velvoite
1.7.-31.12.2025 (pakkauksia)]],Lääkkeet[[#This Row],[Alin saldo 
1.7.-31.12.2025 (pakkauksia)]])*Lääkkeet[[#This Row],[Kirjanpitoarvo / pakkaus 1.7.2025
(EUR  ALV 0 %)]]</f>
        <v>0</v>
      </c>
      <c r="W1733" s="49" t="str" cm="1">
        <f t="array" ref="W1733">IFERROR(_xlfn.IFS(Lääkkeet[[#This Row],[Sitoutunut pääoma 
1.1.-30.6.2025 (EUR)]]&gt;0,"Täytetyt",Lääkkeet[[#This Row],[Sitoutunut pääoma 
1.7.-31.12.2025 (EUR)]]&gt;0,"Täytetyt"),"")</f>
        <v/>
      </c>
      <c r="X1733" s="49"/>
      <c r="Y1733" s="5">
        <f>Hakulomake!$B$29</f>
        <v>0</v>
      </c>
    </row>
    <row r="1734" spans="2:25" x14ac:dyDescent="0.25">
      <c r="B1734" s="5">
        <f>Hakulomake!$B$17</f>
        <v>0</v>
      </c>
      <c r="J1734" s="16"/>
      <c r="O1734" s="39">
        <f>MIN(Lääkkeet[[#This Row],[Velvoite 1.1.2025 (pakkauksia)]],Lääkkeet[[#This Row],[Suurimman alitusluvan mukainen velvoite 
1.1.-30.6.2025 (pakkauksia)]],Lääkkeet[[#This Row],[Alin saldo 
1.1.-30.6.2025 (pakkauksia)]])*Lääkkeet[[#This Row],[Kirjanpitoarvo / pakkaus 1.1.2025
(EUR  ALV 0 %)]]</f>
        <v>0</v>
      </c>
      <c r="P1734" s="17"/>
      <c r="Q1734" s="12"/>
      <c r="R1734" s="12"/>
      <c r="S1734" s="12"/>
      <c r="T1734" s="13"/>
      <c r="U1734" s="39">
        <f>MIN(Lääkkeet[[#This Row],[Velvoite 1.7.2025 (pakkauksia)]],Lääkkeet[[#This Row],[Suurimman alitusluvan mukainen velvoite
1.7.-31.12.2025 (pakkauksia)]],Lääkkeet[[#This Row],[Alin saldo 
1.7.-31.12.2025 (pakkauksia)]])*Lääkkeet[[#This Row],[Kirjanpitoarvo / pakkaus 1.7.2025
(EUR  ALV 0 %)]]</f>
        <v>0</v>
      </c>
      <c r="W1734" s="49" t="str" cm="1">
        <f t="array" ref="W1734">IFERROR(_xlfn.IFS(Lääkkeet[[#This Row],[Sitoutunut pääoma 
1.1.-30.6.2025 (EUR)]]&gt;0,"Täytetyt",Lääkkeet[[#This Row],[Sitoutunut pääoma 
1.7.-31.12.2025 (EUR)]]&gt;0,"Täytetyt"),"")</f>
        <v/>
      </c>
      <c r="X1734" s="49"/>
      <c r="Y1734" s="5">
        <f>Hakulomake!$B$29</f>
        <v>0</v>
      </c>
    </row>
    <row r="1735" spans="2:25" x14ac:dyDescent="0.25">
      <c r="B1735" s="5">
        <f>Hakulomake!$B$17</f>
        <v>0</v>
      </c>
      <c r="J1735" s="16"/>
      <c r="O1735" s="39">
        <f>MIN(Lääkkeet[[#This Row],[Velvoite 1.1.2025 (pakkauksia)]],Lääkkeet[[#This Row],[Suurimman alitusluvan mukainen velvoite 
1.1.-30.6.2025 (pakkauksia)]],Lääkkeet[[#This Row],[Alin saldo 
1.1.-30.6.2025 (pakkauksia)]])*Lääkkeet[[#This Row],[Kirjanpitoarvo / pakkaus 1.1.2025
(EUR  ALV 0 %)]]</f>
        <v>0</v>
      </c>
      <c r="P1735" s="17"/>
      <c r="Q1735" s="12"/>
      <c r="R1735" s="12"/>
      <c r="S1735" s="12"/>
      <c r="T1735" s="13"/>
      <c r="U1735" s="39">
        <f>MIN(Lääkkeet[[#This Row],[Velvoite 1.7.2025 (pakkauksia)]],Lääkkeet[[#This Row],[Suurimman alitusluvan mukainen velvoite
1.7.-31.12.2025 (pakkauksia)]],Lääkkeet[[#This Row],[Alin saldo 
1.7.-31.12.2025 (pakkauksia)]])*Lääkkeet[[#This Row],[Kirjanpitoarvo / pakkaus 1.7.2025
(EUR  ALV 0 %)]]</f>
        <v>0</v>
      </c>
      <c r="W1735" s="49" t="str" cm="1">
        <f t="array" ref="W1735">IFERROR(_xlfn.IFS(Lääkkeet[[#This Row],[Sitoutunut pääoma 
1.1.-30.6.2025 (EUR)]]&gt;0,"Täytetyt",Lääkkeet[[#This Row],[Sitoutunut pääoma 
1.7.-31.12.2025 (EUR)]]&gt;0,"Täytetyt"),"")</f>
        <v/>
      </c>
      <c r="X1735" s="49"/>
      <c r="Y1735" s="5">
        <f>Hakulomake!$B$29</f>
        <v>0</v>
      </c>
    </row>
    <row r="1736" spans="2:25" x14ac:dyDescent="0.25">
      <c r="B1736" s="5">
        <f>Hakulomake!$B$17</f>
        <v>0</v>
      </c>
      <c r="J1736" s="16"/>
      <c r="O1736" s="39">
        <f>MIN(Lääkkeet[[#This Row],[Velvoite 1.1.2025 (pakkauksia)]],Lääkkeet[[#This Row],[Suurimman alitusluvan mukainen velvoite 
1.1.-30.6.2025 (pakkauksia)]],Lääkkeet[[#This Row],[Alin saldo 
1.1.-30.6.2025 (pakkauksia)]])*Lääkkeet[[#This Row],[Kirjanpitoarvo / pakkaus 1.1.2025
(EUR  ALV 0 %)]]</f>
        <v>0</v>
      </c>
      <c r="P1736" s="17"/>
      <c r="Q1736" s="12"/>
      <c r="R1736" s="12"/>
      <c r="S1736" s="12"/>
      <c r="T1736" s="13"/>
      <c r="U1736" s="39">
        <f>MIN(Lääkkeet[[#This Row],[Velvoite 1.7.2025 (pakkauksia)]],Lääkkeet[[#This Row],[Suurimman alitusluvan mukainen velvoite
1.7.-31.12.2025 (pakkauksia)]],Lääkkeet[[#This Row],[Alin saldo 
1.7.-31.12.2025 (pakkauksia)]])*Lääkkeet[[#This Row],[Kirjanpitoarvo / pakkaus 1.7.2025
(EUR  ALV 0 %)]]</f>
        <v>0</v>
      </c>
      <c r="W1736" s="49" t="str" cm="1">
        <f t="array" ref="W1736">IFERROR(_xlfn.IFS(Lääkkeet[[#This Row],[Sitoutunut pääoma 
1.1.-30.6.2025 (EUR)]]&gt;0,"Täytetyt",Lääkkeet[[#This Row],[Sitoutunut pääoma 
1.7.-31.12.2025 (EUR)]]&gt;0,"Täytetyt"),"")</f>
        <v/>
      </c>
      <c r="X1736" s="49"/>
      <c r="Y1736" s="5">
        <f>Hakulomake!$B$29</f>
        <v>0</v>
      </c>
    </row>
    <row r="1737" spans="2:25" x14ac:dyDescent="0.25">
      <c r="B1737" s="5">
        <f>Hakulomake!$B$17</f>
        <v>0</v>
      </c>
      <c r="J1737" s="16"/>
      <c r="O1737" s="39">
        <f>MIN(Lääkkeet[[#This Row],[Velvoite 1.1.2025 (pakkauksia)]],Lääkkeet[[#This Row],[Suurimman alitusluvan mukainen velvoite 
1.1.-30.6.2025 (pakkauksia)]],Lääkkeet[[#This Row],[Alin saldo 
1.1.-30.6.2025 (pakkauksia)]])*Lääkkeet[[#This Row],[Kirjanpitoarvo / pakkaus 1.1.2025
(EUR  ALV 0 %)]]</f>
        <v>0</v>
      </c>
      <c r="P1737" s="17"/>
      <c r="Q1737" s="12"/>
      <c r="R1737" s="12"/>
      <c r="S1737" s="12"/>
      <c r="T1737" s="13"/>
      <c r="U1737" s="39">
        <f>MIN(Lääkkeet[[#This Row],[Velvoite 1.7.2025 (pakkauksia)]],Lääkkeet[[#This Row],[Suurimman alitusluvan mukainen velvoite
1.7.-31.12.2025 (pakkauksia)]],Lääkkeet[[#This Row],[Alin saldo 
1.7.-31.12.2025 (pakkauksia)]])*Lääkkeet[[#This Row],[Kirjanpitoarvo / pakkaus 1.7.2025
(EUR  ALV 0 %)]]</f>
        <v>0</v>
      </c>
      <c r="W1737" s="49" t="str" cm="1">
        <f t="array" ref="W1737">IFERROR(_xlfn.IFS(Lääkkeet[[#This Row],[Sitoutunut pääoma 
1.1.-30.6.2025 (EUR)]]&gt;0,"Täytetyt",Lääkkeet[[#This Row],[Sitoutunut pääoma 
1.7.-31.12.2025 (EUR)]]&gt;0,"Täytetyt"),"")</f>
        <v/>
      </c>
      <c r="X1737" s="49"/>
      <c r="Y1737" s="5">
        <f>Hakulomake!$B$29</f>
        <v>0</v>
      </c>
    </row>
    <row r="1738" spans="2:25" x14ac:dyDescent="0.25">
      <c r="B1738" s="5">
        <f>Hakulomake!$B$17</f>
        <v>0</v>
      </c>
      <c r="J1738" s="16"/>
      <c r="O1738" s="39">
        <f>MIN(Lääkkeet[[#This Row],[Velvoite 1.1.2025 (pakkauksia)]],Lääkkeet[[#This Row],[Suurimman alitusluvan mukainen velvoite 
1.1.-30.6.2025 (pakkauksia)]],Lääkkeet[[#This Row],[Alin saldo 
1.1.-30.6.2025 (pakkauksia)]])*Lääkkeet[[#This Row],[Kirjanpitoarvo / pakkaus 1.1.2025
(EUR  ALV 0 %)]]</f>
        <v>0</v>
      </c>
      <c r="P1738" s="17"/>
      <c r="Q1738" s="12"/>
      <c r="R1738" s="12"/>
      <c r="S1738" s="12"/>
      <c r="T1738" s="13"/>
      <c r="U1738" s="39">
        <f>MIN(Lääkkeet[[#This Row],[Velvoite 1.7.2025 (pakkauksia)]],Lääkkeet[[#This Row],[Suurimman alitusluvan mukainen velvoite
1.7.-31.12.2025 (pakkauksia)]],Lääkkeet[[#This Row],[Alin saldo 
1.7.-31.12.2025 (pakkauksia)]])*Lääkkeet[[#This Row],[Kirjanpitoarvo / pakkaus 1.7.2025
(EUR  ALV 0 %)]]</f>
        <v>0</v>
      </c>
      <c r="W1738" s="49" t="str" cm="1">
        <f t="array" ref="W1738">IFERROR(_xlfn.IFS(Lääkkeet[[#This Row],[Sitoutunut pääoma 
1.1.-30.6.2025 (EUR)]]&gt;0,"Täytetyt",Lääkkeet[[#This Row],[Sitoutunut pääoma 
1.7.-31.12.2025 (EUR)]]&gt;0,"Täytetyt"),"")</f>
        <v/>
      </c>
      <c r="X1738" s="49"/>
      <c r="Y1738" s="5">
        <f>Hakulomake!$B$29</f>
        <v>0</v>
      </c>
    </row>
    <row r="1739" spans="2:25" x14ac:dyDescent="0.25">
      <c r="B1739" s="5">
        <f>Hakulomake!$B$17</f>
        <v>0</v>
      </c>
      <c r="J1739" s="16"/>
      <c r="O1739" s="39">
        <f>MIN(Lääkkeet[[#This Row],[Velvoite 1.1.2025 (pakkauksia)]],Lääkkeet[[#This Row],[Suurimman alitusluvan mukainen velvoite 
1.1.-30.6.2025 (pakkauksia)]],Lääkkeet[[#This Row],[Alin saldo 
1.1.-30.6.2025 (pakkauksia)]])*Lääkkeet[[#This Row],[Kirjanpitoarvo / pakkaus 1.1.2025
(EUR  ALV 0 %)]]</f>
        <v>0</v>
      </c>
      <c r="P1739" s="17"/>
      <c r="Q1739" s="12"/>
      <c r="R1739" s="12"/>
      <c r="S1739" s="12"/>
      <c r="T1739" s="13"/>
      <c r="U1739" s="39">
        <f>MIN(Lääkkeet[[#This Row],[Velvoite 1.7.2025 (pakkauksia)]],Lääkkeet[[#This Row],[Suurimman alitusluvan mukainen velvoite
1.7.-31.12.2025 (pakkauksia)]],Lääkkeet[[#This Row],[Alin saldo 
1.7.-31.12.2025 (pakkauksia)]])*Lääkkeet[[#This Row],[Kirjanpitoarvo / pakkaus 1.7.2025
(EUR  ALV 0 %)]]</f>
        <v>0</v>
      </c>
      <c r="W1739" s="49" t="str" cm="1">
        <f t="array" ref="W1739">IFERROR(_xlfn.IFS(Lääkkeet[[#This Row],[Sitoutunut pääoma 
1.1.-30.6.2025 (EUR)]]&gt;0,"Täytetyt",Lääkkeet[[#This Row],[Sitoutunut pääoma 
1.7.-31.12.2025 (EUR)]]&gt;0,"Täytetyt"),"")</f>
        <v/>
      </c>
      <c r="X1739" s="49"/>
      <c r="Y1739" s="5">
        <f>Hakulomake!$B$29</f>
        <v>0</v>
      </c>
    </row>
    <row r="1740" spans="2:25" x14ac:dyDescent="0.25">
      <c r="B1740" s="5">
        <f>Hakulomake!$B$17</f>
        <v>0</v>
      </c>
      <c r="J1740" s="16"/>
      <c r="O1740" s="39">
        <f>MIN(Lääkkeet[[#This Row],[Velvoite 1.1.2025 (pakkauksia)]],Lääkkeet[[#This Row],[Suurimman alitusluvan mukainen velvoite 
1.1.-30.6.2025 (pakkauksia)]],Lääkkeet[[#This Row],[Alin saldo 
1.1.-30.6.2025 (pakkauksia)]])*Lääkkeet[[#This Row],[Kirjanpitoarvo / pakkaus 1.1.2025
(EUR  ALV 0 %)]]</f>
        <v>0</v>
      </c>
      <c r="P1740" s="17"/>
      <c r="Q1740" s="12"/>
      <c r="R1740" s="12"/>
      <c r="S1740" s="12"/>
      <c r="T1740" s="13"/>
      <c r="U1740" s="39">
        <f>MIN(Lääkkeet[[#This Row],[Velvoite 1.7.2025 (pakkauksia)]],Lääkkeet[[#This Row],[Suurimman alitusluvan mukainen velvoite
1.7.-31.12.2025 (pakkauksia)]],Lääkkeet[[#This Row],[Alin saldo 
1.7.-31.12.2025 (pakkauksia)]])*Lääkkeet[[#This Row],[Kirjanpitoarvo / pakkaus 1.7.2025
(EUR  ALV 0 %)]]</f>
        <v>0</v>
      </c>
      <c r="W1740" s="49" t="str" cm="1">
        <f t="array" ref="W1740">IFERROR(_xlfn.IFS(Lääkkeet[[#This Row],[Sitoutunut pääoma 
1.1.-30.6.2025 (EUR)]]&gt;0,"Täytetyt",Lääkkeet[[#This Row],[Sitoutunut pääoma 
1.7.-31.12.2025 (EUR)]]&gt;0,"Täytetyt"),"")</f>
        <v/>
      </c>
      <c r="X1740" s="49"/>
      <c r="Y1740" s="5">
        <f>Hakulomake!$B$29</f>
        <v>0</v>
      </c>
    </row>
    <row r="1741" spans="2:25" x14ac:dyDescent="0.25">
      <c r="B1741" s="5">
        <f>Hakulomake!$B$17</f>
        <v>0</v>
      </c>
      <c r="J1741" s="16"/>
      <c r="O1741" s="39">
        <f>MIN(Lääkkeet[[#This Row],[Velvoite 1.1.2025 (pakkauksia)]],Lääkkeet[[#This Row],[Suurimman alitusluvan mukainen velvoite 
1.1.-30.6.2025 (pakkauksia)]],Lääkkeet[[#This Row],[Alin saldo 
1.1.-30.6.2025 (pakkauksia)]])*Lääkkeet[[#This Row],[Kirjanpitoarvo / pakkaus 1.1.2025
(EUR  ALV 0 %)]]</f>
        <v>0</v>
      </c>
      <c r="P1741" s="17"/>
      <c r="Q1741" s="12"/>
      <c r="R1741" s="12"/>
      <c r="S1741" s="12"/>
      <c r="T1741" s="13"/>
      <c r="U1741" s="39">
        <f>MIN(Lääkkeet[[#This Row],[Velvoite 1.7.2025 (pakkauksia)]],Lääkkeet[[#This Row],[Suurimman alitusluvan mukainen velvoite
1.7.-31.12.2025 (pakkauksia)]],Lääkkeet[[#This Row],[Alin saldo 
1.7.-31.12.2025 (pakkauksia)]])*Lääkkeet[[#This Row],[Kirjanpitoarvo / pakkaus 1.7.2025
(EUR  ALV 0 %)]]</f>
        <v>0</v>
      </c>
      <c r="W1741" s="49" t="str" cm="1">
        <f t="array" ref="W1741">IFERROR(_xlfn.IFS(Lääkkeet[[#This Row],[Sitoutunut pääoma 
1.1.-30.6.2025 (EUR)]]&gt;0,"Täytetyt",Lääkkeet[[#This Row],[Sitoutunut pääoma 
1.7.-31.12.2025 (EUR)]]&gt;0,"Täytetyt"),"")</f>
        <v/>
      </c>
      <c r="X1741" s="49"/>
      <c r="Y1741" s="5">
        <f>Hakulomake!$B$29</f>
        <v>0</v>
      </c>
    </row>
    <row r="1742" spans="2:25" x14ac:dyDescent="0.25">
      <c r="B1742" s="5">
        <f>Hakulomake!$B$17</f>
        <v>0</v>
      </c>
      <c r="J1742" s="16"/>
      <c r="O1742" s="39">
        <f>MIN(Lääkkeet[[#This Row],[Velvoite 1.1.2025 (pakkauksia)]],Lääkkeet[[#This Row],[Suurimman alitusluvan mukainen velvoite 
1.1.-30.6.2025 (pakkauksia)]],Lääkkeet[[#This Row],[Alin saldo 
1.1.-30.6.2025 (pakkauksia)]])*Lääkkeet[[#This Row],[Kirjanpitoarvo / pakkaus 1.1.2025
(EUR  ALV 0 %)]]</f>
        <v>0</v>
      </c>
      <c r="P1742" s="17"/>
      <c r="Q1742" s="12"/>
      <c r="R1742" s="12"/>
      <c r="S1742" s="12"/>
      <c r="T1742" s="13"/>
      <c r="U1742" s="39">
        <f>MIN(Lääkkeet[[#This Row],[Velvoite 1.7.2025 (pakkauksia)]],Lääkkeet[[#This Row],[Suurimman alitusluvan mukainen velvoite
1.7.-31.12.2025 (pakkauksia)]],Lääkkeet[[#This Row],[Alin saldo 
1.7.-31.12.2025 (pakkauksia)]])*Lääkkeet[[#This Row],[Kirjanpitoarvo / pakkaus 1.7.2025
(EUR  ALV 0 %)]]</f>
        <v>0</v>
      </c>
      <c r="W1742" s="49" t="str" cm="1">
        <f t="array" ref="W1742">IFERROR(_xlfn.IFS(Lääkkeet[[#This Row],[Sitoutunut pääoma 
1.1.-30.6.2025 (EUR)]]&gt;0,"Täytetyt",Lääkkeet[[#This Row],[Sitoutunut pääoma 
1.7.-31.12.2025 (EUR)]]&gt;0,"Täytetyt"),"")</f>
        <v/>
      </c>
      <c r="X1742" s="49"/>
      <c r="Y1742" s="5">
        <f>Hakulomake!$B$29</f>
        <v>0</v>
      </c>
    </row>
    <row r="1743" spans="2:25" x14ac:dyDescent="0.25">
      <c r="B1743" s="5">
        <f>Hakulomake!$B$17</f>
        <v>0</v>
      </c>
      <c r="J1743" s="16"/>
      <c r="O1743" s="39">
        <f>MIN(Lääkkeet[[#This Row],[Velvoite 1.1.2025 (pakkauksia)]],Lääkkeet[[#This Row],[Suurimman alitusluvan mukainen velvoite 
1.1.-30.6.2025 (pakkauksia)]],Lääkkeet[[#This Row],[Alin saldo 
1.1.-30.6.2025 (pakkauksia)]])*Lääkkeet[[#This Row],[Kirjanpitoarvo / pakkaus 1.1.2025
(EUR  ALV 0 %)]]</f>
        <v>0</v>
      </c>
      <c r="P1743" s="17"/>
      <c r="Q1743" s="12"/>
      <c r="R1743" s="12"/>
      <c r="S1743" s="12"/>
      <c r="T1743" s="13"/>
      <c r="U1743" s="39">
        <f>MIN(Lääkkeet[[#This Row],[Velvoite 1.7.2025 (pakkauksia)]],Lääkkeet[[#This Row],[Suurimman alitusluvan mukainen velvoite
1.7.-31.12.2025 (pakkauksia)]],Lääkkeet[[#This Row],[Alin saldo 
1.7.-31.12.2025 (pakkauksia)]])*Lääkkeet[[#This Row],[Kirjanpitoarvo / pakkaus 1.7.2025
(EUR  ALV 0 %)]]</f>
        <v>0</v>
      </c>
      <c r="W1743" s="49" t="str" cm="1">
        <f t="array" ref="W1743">IFERROR(_xlfn.IFS(Lääkkeet[[#This Row],[Sitoutunut pääoma 
1.1.-30.6.2025 (EUR)]]&gt;0,"Täytetyt",Lääkkeet[[#This Row],[Sitoutunut pääoma 
1.7.-31.12.2025 (EUR)]]&gt;0,"Täytetyt"),"")</f>
        <v/>
      </c>
      <c r="X1743" s="49"/>
      <c r="Y1743" s="5">
        <f>Hakulomake!$B$29</f>
        <v>0</v>
      </c>
    </row>
    <row r="1744" spans="2:25" x14ac:dyDescent="0.25">
      <c r="B1744" s="5">
        <f>Hakulomake!$B$17</f>
        <v>0</v>
      </c>
      <c r="J1744" s="16"/>
      <c r="O1744" s="39">
        <f>MIN(Lääkkeet[[#This Row],[Velvoite 1.1.2025 (pakkauksia)]],Lääkkeet[[#This Row],[Suurimman alitusluvan mukainen velvoite 
1.1.-30.6.2025 (pakkauksia)]],Lääkkeet[[#This Row],[Alin saldo 
1.1.-30.6.2025 (pakkauksia)]])*Lääkkeet[[#This Row],[Kirjanpitoarvo / pakkaus 1.1.2025
(EUR  ALV 0 %)]]</f>
        <v>0</v>
      </c>
      <c r="P1744" s="17"/>
      <c r="Q1744" s="12"/>
      <c r="R1744" s="12"/>
      <c r="S1744" s="12"/>
      <c r="T1744" s="13"/>
      <c r="U1744" s="39">
        <f>MIN(Lääkkeet[[#This Row],[Velvoite 1.7.2025 (pakkauksia)]],Lääkkeet[[#This Row],[Suurimman alitusluvan mukainen velvoite
1.7.-31.12.2025 (pakkauksia)]],Lääkkeet[[#This Row],[Alin saldo 
1.7.-31.12.2025 (pakkauksia)]])*Lääkkeet[[#This Row],[Kirjanpitoarvo / pakkaus 1.7.2025
(EUR  ALV 0 %)]]</f>
        <v>0</v>
      </c>
      <c r="W1744" s="49" t="str" cm="1">
        <f t="array" ref="W1744">IFERROR(_xlfn.IFS(Lääkkeet[[#This Row],[Sitoutunut pääoma 
1.1.-30.6.2025 (EUR)]]&gt;0,"Täytetyt",Lääkkeet[[#This Row],[Sitoutunut pääoma 
1.7.-31.12.2025 (EUR)]]&gt;0,"Täytetyt"),"")</f>
        <v/>
      </c>
      <c r="X1744" s="49"/>
      <c r="Y1744" s="5">
        <f>Hakulomake!$B$29</f>
        <v>0</v>
      </c>
    </row>
    <row r="1745" spans="2:25" x14ac:dyDescent="0.25">
      <c r="B1745" s="5">
        <f>Hakulomake!$B$17</f>
        <v>0</v>
      </c>
      <c r="J1745" s="16"/>
      <c r="O1745" s="39">
        <f>MIN(Lääkkeet[[#This Row],[Velvoite 1.1.2025 (pakkauksia)]],Lääkkeet[[#This Row],[Suurimman alitusluvan mukainen velvoite 
1.1.-30.6.2025 (pakkauksia)]],Lääkkeet[[#This Row],[Alin saldo 
1.1.-30.6.2025 (pakkauksia)]])*Lääkkeet[[#This Row],[Kirjanpitoarvo / pakkaus 1.1.2025
(EUR  ALV 0 %)]]</f>
        <v>0</v>
      </c>
      <c r="P1745" s="17"/>
      <c r="Q1745" s="12"/>
      <c r="R1745" s="12"/>
      <c r="S1745" s="12"/>
      <c r="T1745" s="13"/>
      <c r="U1745" s="39">
        <f>MIN(Lääkkeet[[#This Row],[Velvoite 1.7.2025 (pakkauksia)]],Lääkkeet[[#This Row],[Suurimman alitusluvan mukainen velvoite
1.7.-31.12.2025 (pakkauksia)]],Lääkkeet[[#This Row],[Alin saldo 
1.7.-31.12.2025 (pakkauksia)]])*Lääkkeet[[#This Row],[Kirjanpitoarvo / pakkaus 1.7.2025
(EUR  ALV 0 %)]]</f>
        <v>0</v>
      </c>
      <c r="W1745" s="49" t="str" cm="1">
        <f t="array" ref="W1745">IFERROR(_xlfn.IFS(Lääkkeet[[#This Row],[Sitoutunut pääoma 
1.1.-30.6.2025 (EUR)]]&gt;0,"Täytetyt",Lääkkeet[[#This Row],[Sitoutunut pääoma 
1.7.-31.12.2025 (EUR)]]&gt;0,"Täytetyt"),"")</f>
        <v/>
      </c>
      <c r="X1745" s="49"/>
      <c r="Y1745" s="5">
        <f>Hakulomake!$B$29</f>
        <v>0</v>
      </c>
    </row>
    <row r="1746" spans="2:25" x14ac:dyDescent="0.25">
      <c r="B1746" s="5">
        <f>Hakulomake!$B$17</f>
        <v>0</v>
      </c>
      <c r="J1746" s="16"/>
      <c r="O1746" s="39">
        <f>MIN(Lääkkeet[[#This Row],[Velvoite 1.1.2025 (pakkauksia)]],Lääkkeet[[#This Row],[Suurimman alitusluvan mukainen velvoite 
1.1.-30.6.2025 (pakkauksia)]],Lääkkeet[[#This Row],[Alin saldo 
1.1.-30.6.2025 (pakkauksia)]])*Lääkkeet[[#This Row],[Kirjanpitoarvo / pakkaus 1.1.2025
(EUR  ALV 0 %)]]</f>
        <v>0</v>
      </c>
      <c r="P1746" s="17"/>
      <c r="Q1746" s="12"/>
      <c r="R1746" s="12"/>
      <c r="S1746" s="12"/>
      <c r="T1746" s="13"/>
      <c r="U1746" s="39">
        <f>MIN(Lääkkeet[[#This Row],[Velvoite 1.7.2025 (pakkauksia)]],Lääkkeet[[#This Row],[Suurimman alitusluvan mukainen velvoite
1.7.-31.12.2025 (pakkauksia)]],Lääkkeet[[#This Row],[Alin saldo 
1.7.-31.12.2025 (pakkauksia)]])*Lääkkeet[[#This Row],[Kirjanpitoarvo / pakkaus 1.7.2025
(EUR  ALV 0 %)]]</f>
        <v>0</v>
      </c>
      <c r="W1746" s="49" t="str" cm="1">
        <f t="array" ref="W1746">IFERROR(_xlfn.IFS(Lääkkeet[[#This Row],[Sitoutunut pääoma 
1.1.-30.6.2025 (EUR)]]&gt;0,"Täytetyt",Lääkkeet[[#This Row],[Sitoutunut pääoma 
1.7.-31.12.2025 (EUR)]]&gt;0,"Täytetyt"),"")</f>
        <v/>
      </c>
      <c r="X1746" s="49"/>
      <c r="Y1746" s="5">
        <f>Hakulomake!$B$29</f>
        <v>0</v>
      </c>
    </row>
    <row r="1747" spans="2:25" x14ac:dyDescent="0.25">
      <c r="B1747" s="5">
        <f>Hakulomake!$B$17</f>
        <v>0</v>
      </c>
      <c r="J1747" s="16"/>
      <c r="O1747" s="39">
        <f>MIN(Lääkkeet[[#This Row],[Velvoite 1.1.2025 (pakkauksia)]],Lääkkeet[[#This Row],[Suurimman alitusluvan mukainen velvoite 
1.1.-30.6.2025 (pakkauksia)]],Lääkkeet[[#This Row],[Alin saldo 
1.1.-30.6.2025 (pakkauksia)]])*Lääkkeet[[#This Row],[Kirjanpitoarvo / pakkaus 1.1.2025
(EUR  ALV 0 %)]]</f>
        <v>0</v>
      </c>
      <c r="P1747" s="17"/>
      <c r="Q1747" s="12"/>
      <c r="R1747" s="12"/>
      <c r="S1747" s="12"/>
      <c r="T1747" s="13"/>
      <c r="U1747" s="39">
        <f>MIN(Lääkkeet[[#This Row],[Velvoite 1.7.2025 (pakkauksia)]],Lääkkeet[[#This Row],[Suurimman alitusluvan mukainen velvoite
1.7.-31.12.2025 (pakkauksia)]],Lääkkeet[[#This Row],[Alin saldo 
1.7.-31.12.2025 (pakkauksia)]])*Lääkkeet[[#This Row],[Kirjanpitoarvo / pakkaus 1.7.2025
(EUR  ALV 0 %)]]</f>
        <v>0</v>
      </c>
      <c r="W1747" s="49" t="str" cm="1">
        <f t="array" ref="W1747">IFERROR(_xlfn.IFS(Lääkkeet[[#This Row],[Sitoutunut pääoma 
1.1.-30.6.2025 (EUR)]]&gt;0,"Täytetyt",Lääkkeet[[#This Row],[Sitoutunut pääoma 
1.7.-31.12.2025 (EUR)]]&gt;0,"Täytetyt"),"")</f>
        <v/>
      </c>
      <c r="X1747" s="49"/>
      <c r="Y1747" s="5">
        <f>Hakulomake!$B$29</f>
        <v>0</v>
      </c>
    </row>
    <row r="1748" spans="2:25" x14ac:dyDescent="0.25">
      <c r="B1748" s="5">
        <f>Hakulomake!$B$17</f>
        <v>0</v>
      </c>
      <c r="J1748" s="16"/>
      <c r="O1748" s="39">
        <f>MIN(Lääkkeet[[#This Row],[Velvoite 1.1.2025 (pakkauksia)]],Lääkkeet[[#This Row],[Suurimman alitusluvan mukainen velvoite 
1.1.-30.6.2025 (pakkauksia)]],Lääkkeet[[#This Row],[Alin saldo 
1.1.-30.6.2025 (pakkauksia)]])*Lääkkeet[[#This Row],[Kirjanpitoarvo / pakkaus 1.1.2025
(EUR  ALV 0 %)]]</f>
        <v>0</v>
      </c>
      <c r="P1748" s="17"/>
      <c r="Q1748" s="12"/>
      <c r="R1748" s="12"/>
      <c r="S1748" s="12"/>
      <c r="T1748" s="13"/>
      <c r="U1748" s="39">
        <f>MIN(Lääkkeet[[#This Row],[Velvoite 1.7.2025 (pakkauksia)]],Lääkkeet[[#This Row],[Suurimman alitusluvan mukainen velvoite
1.7.-31.12.2025 (pakkauksia)]],Lääkkeet[[#This Row],[Alin saldo 
1.7.-31.12.2025 (pakkauksia)]])*Lääkkeet[[#This Row],[Kirjanpitoarvo / pakkaus 1.7.2025
(EUR  ALV 0 %)]]</f>
        <v>0</v>
      </c>
      <c r="W1748" s="49" t="str" cm="1">
        <f t="array" ref="W1748">IFERROR(_xlfn.IFS(Lääkkeet[[#This Row],[Sitoutunut pääoma 
1.1.-30.6.2025 (EUR)]]&gt;0,"Täytetyt",Lääkkeet[[#This Row],[Sitoutunut pääoma 
1.7.-31.12.2025 (EUR)]]&gt;0,"Täytetyt"),"")</f>
        <v/>
      </c>
      <c r="X1748" s="49"/>
      <c r="Y1748" s="5">
        <f>Hakulomake!$B$29</f>
        <v>0</v>
      </c>
    </row>
    <row r="1749" spans="2:25" x14ac:dyDescent="0.25">
      <c r="B1749" s="5">
        <f>Hakulomake!$B$17</f>
        <v>0</v>
      </c>
      <c r="J1749" s="16"/>
      <c r="O1749" s="39">
        <f>MIN(Lääkkeet[[#This Row],[Velvoite 1.1.2025 (pakkauksia)]],Lääkkeet[[#This Row],[Suurimman alitusluvan mukainen velvoite 
1.1.-30.6.2025 (pakkauksia)]],Lääkkeet[[#This Row],[Alin saldo 
1.1.-30.6.2025 (pakkauksia)]])*Lääkkeet[[#This Row],[Kirjanpitoarvo / pakkaus 1.1.2025
(EUR  ALV 0 %)]]</f>
        <v>0</v>
      </c>
      <c r="P1749" s="17"/>
      <c r="Q1749" s="12"/>
      <c r="R1749" s="12"/>
      <c r="S1749" s="12"/>
      <c r="T1749" s="13"/>
      <c r="U1749" s="39">
        <f>MIN(Lääkkeet[[#This Row],[Velvoite 1.7.2025 (pakkauksia)]],Lääkkeet[[#This Row],[Suurimman alitusluvan mukainen velvoite
1.7.-31.12.2025 (pakkauksia)]],Lääkkeet[[#This Row],[Alin saldo 
1.7.-31.12.2025 (pakkauksia)]])*Lääkkeet[[#This Row],[Kirjanpitoarvo / pakkaus 1.7.2025
(EUR  ALV 0 %)]]</f>
        <v>0</v>
      </c>
      <c r="W1749" s="49" t="str" cm="1">
        <f t="array" ref="W1749">IFERROR(_xlfn.IFS(Lääkkeet[[#This Row],[Sitoutunut pääoma 
1.1.-30.6.2025 (EUR)]]&gt;0,"Täytetyt",Lääkkeet[[#This Row],[Sitoutunut pääoma 
1.7.-31.12.2025 (EUR)]]&gt;0,"Täytetyt"),"")</f>
        <v/>
      </c>
      <c r="X1749" s="49"/>
      <c r="Y1749" s="5">
        <f>Hakulomake!$B$29</f>
        <v>0</v>
      </c>
    </row>
    <row r="1750" spans="2:25" x14ac:dyDescent="0.25">
      <c r="B1750" s="5">
        <f>Hakulomake!$B$17</f>
        <v>0</v>
      </c>
      <c r="J1750" s="16"/>
      <c r="O1750" s="39">
        <f>MIN(Lääkkeet[[#This Row],[Velvoite 1.1.2025 (pakkauksia)]],Lääkkeet[[#This Row],[Suurimman alitusluvan mukainen velvoite 
1.1.-30.6.2025 (pakkauksia)]],Lääkkeet[[#This Row],[Alin saldo 
1.1.-30.6.2025 (pakkauksia)]])*Lääkkeet[[#This Row],[Kirjanpitoarvo / pakkaus 1.1.2025
(EUR  ALV 0 %)]]</f>
        <v>0</v>
      </c>
      <c r="P1750" s="17"/>
      <c r="Q1750" s="12"/>
      <c r="R1750" s="12"/>
      <c r="S1750" s="12"/>
      <c r="T1750" s="13"/>
      <c r="U1750" s="39">
        <f>MIN(Lääkkeet[[#This Row],[Velvoite 1.7.2025 (pakkauksia)]],Lääkkeet[[#This Row],[Suurimman alitusluvan mukainen velvoite
1.7.-31.12.2025 (pakkauksia)]],Lääkkeet[[#This Row],[Alin saldo 
1.7.-31.12.2025 (pakkauksia)]])*Lääkkeet[[#This Row],[Kirjanpitoarvo / pakkaus 1.7.2025
(EUR  ALV 0 %)]]</f>
        <v>0</v>
      </c>
      <c r="W1750" s="49" t="str" cm="1">
        <f t="array" ref="W1750">IFERROR(_xlfn.IFS(Lääkkeet[[#This Row],[Sitoutunut pääoma 
1.1.-30.6.2025 (EUR)]]&gt;0,"Täytetyt",Lääkkeet[[#This Row],[Sitoutunut pääoma 
1.7.-31.12.2025 (EUR)]]&gt;0,"Täytetyt"),"")</f>
        <v/>
      </c>
      <c r="X1750" s="49"/>
      <c r="Y1750" s="5">
        <f>Hakulomake!$B$29</f>
        <v>0</v>
      </c>
    </row>
    <row r="1751" spans="2:25" x14ac:dyDescent="0.25">
      <c r="B1751" s="5">
        <f>Hakulomake!$B$17</f>
        <v>0</v>
      </c>
      <c r="J1751" s="16"/>
      <c r="O1751" s="39">
        <f>MIN(Lääkkeet[[#This Row],[Velvoite 1.1.2025 (pakkauksia)]],Lääkkeet[[#This Row],[Suurimman alitusluvan mukainen velvoite 
1.1.-30.6.2025 (pakkauksia)]],Lääkkeet[[#This Row],[Alin saldo 
1.1.-30.6.2025 (pakkauksia)]])*Lääkkeet[[#This Row],[Kirjanpitoarvo / pakkaus 1.1.2025
(EUR  ALV 0 %)]]</f>
        <v>0</v>
      </c>
      <c r="P1751" s="17"/>
      <c r="Q1751" s="12"/>
      <c r="R1751" s="12"/>
      <c r="S1751" s="12"/>
      <c r="T1751" s="13"/>
      <c r="U1751" s="39">
        <f>MIN(Lääkkeet[[#This Row],[Velvoite 1.7.2025 (pakkauksia)]],Lääkkeet[[#This Row],[Suurimman alitusluvan mukainen velvoite
1.7.-31.12.2025 (pakkauksia)]],Lääkkeet[[#This Row],[Alin saldo 
1.7.-31.12.2025 (pakkauksia)]])*Lääkkeet[[#This Row],[Kirjanpitoarvo / pakkaus 1.7.2025
(EUR  ALV 0 %)]]</f>
        <v>0</v>
      </c>
      <c r="W1751" s="49" t="str" cm="1">
        <f t="array" ref="W1751">IFERROR(_xlfn.IFS(Lääkkeet[[#This Row],[Sitoutunut pääoma 
1.1.-30.6.2025 (EUR)]]&gt;0,"Täytetyt",Lääkkeet[[#This Row],[Sitoutunut pääoma 
1.7.-31.12.2025 (EUR)]]&gt;0,"Täytetyt"),"")</f>
        <v/>
      </c>
      <c r="X1751" s="49"/>
      <c r="Y1751" s="5">
        <f>Hakulomake!$B$29</f>
        <v>0</v>
      </c>
    </row>
    <row r="1752" spans="2:25" x14ac:dyDescent="0.25">
      <c r="B1752" s="5">
        <f>Hakulomake!$B$17</f>
        <v>0</v>
      </c>
      <c r="J1752" s="16"/>
      <c r="O1752" s="39">
        <f>MIN(Lääkkeet[[#This Row],[Velvoite 1.1.2025 (pakkauksia)]],Lääkkeet[[#This Row],[Suurimman alitusluvan mukainen velvoite 
1.1.-30.6.2025 (pakkauksia)]],Lääkkeet[[#This Row],[Alin saldo 
1.1.-30.6.2025 (pakkauksia)]])*Lääkkeet[[#This Row],[Kirjanpitoarvo / pakkaus 1.1.2025
(EUR  ALV 0 %)]]</f>
        <v>0</v>
      </c>
      <c r="P1752" s="17"/>
      <c r="Q1752" s="12"/>
      <c r="R1752" s="12"/>
      <c r="S1752" s="12"/>
      <c r="T1752" s="13"/>
      <c r="U1752" s="39">
        <f>MIN(Lääkkeet[[#This Row],[Velvoite 1.7.2025 (pakkauksia)]],Lääkkeet[[#This Row],[Suurimman alitusluvan mukainen velvoite
1.7.-31.12.2025 (pakkauksia)]],Lääkkeet[[#This Row],[Alin saldo 
1.7.-31.12.2025 (pakkauksia)]])*Lääkkeet[[#This Row],[Kirjanpitoarvo / pakkaus 1.7.2025
(EUR  ALV 0 %)]]</f>
        <v>0</v>
      </c>
      <c r="W1752" s="49" t="str" cm="1">
        <f t="array" ref="W1752">IFERROR(_xlfn.IFS(Lääkkeet[[#This Row],[Sitoutunut pääoma 
1.1.-30.6.2025 (EUR)]]&gt;0,"Täytetyt",Lääkkeet[[#This Row],[Sitoutunut pääoma 
1.7.-31.12.2025 (EUR)]]&gt;0,"Täytetyt"),"")</f>
        <v/>
      </c>
      <c r="X1752" s="49"/>
      <c r="Y1752" s="5">
        <f>Hakulomake!$B$29</f>
        <v>0</v>
      </c>
    </row>
    <row r="1753" spans="2:25" x14ac:dyDescent="0.25">
      <c r="B1753" s="5">
        <f>Hakulomake!$B$17</f>
        <v>0</v>
      </c>
      <c r="J1753" s="16"/>
      <c r="O1753" s="39">
        <f>MIN(Lääkkeet[[#This Row],[Velvoite 1.1.2025 (pakkauksia)]],Lääkkeet[[#This Row],[Suurimman alitusluvan mukainen velvoite 
1.1.-30.6.2025 (pakkauksia)]],Lääkkeet[[#This Row],[Alin saldo 
1.1.-30.6.2025 (pakkauksia)]])*Lääkkeet[[#This Row],[Kirjanpitoarvo / pakkaus 1.1.2025
(EUR  ALV 0 %)]]</f>
        <v>0</v>
      </c>
      <c r="P1753" s="17"/>
      <c r="Q1753" s="12"/>
      <c r="R1753" s="12"/>
      <c r="S1753" s="12"/>
      <c r="T1753" s="13"/>
      <c r="U1753" s="39">
        <f>MIN(Lääkkeet[[#This Row],[Velvoite 1.7.2025 (pakkauksia)]],Lääkkeet[[#This Row],[Suurimman alitusluvan mukainen velvoite
1.7.-31.12.2025 (pakkauksia)]],Lääkkeet[[#This Row],[Alin saldo 
1.7.-31.12.2025 (pakkauksia)]])*Lääkkeet[[#This Row],[Kirjanpitoarvo / pakkaus 1.7.2025
(EUR  ALV 0 %)]]</f>
        <v>0</v>
      </c>
      <c r="W1753" s="49" t="str" cm="1">
        <f t="array" ref="W1753">IFERROR(_xlfn.IFS(Lääkkeet[[#This Row],[Sitoutunut pääoma 
1.1.-30.6.2025 (EUR)]]&gt;0,"Täytetyt",Lääkkeet[[#This Row],[Sitoutunut pääoma 
1.7.-31.12.2025 (EUR)]]&gt;0,"Täytetyt"),"")</f>
        <v/>
      </c>
      <c r="X1753" s="49"/>
      <c r="Y1753" s="5">
        <f>Hakulomake!$B$29</f>
        <v>0</v>
      </c>
    </row>
    <row r="1754" spans="2:25" x14ac:dyDescent="0.25">
      <c r="B1754" s="5">
        <f>Hakulomake!$B$17</f>
        <v>0</v>
      </c>
      <c r="J1754" s="16"/>
      <c r="O1754" s="39">
        <f>MIN(Lääkkeet[[#This Row],[Velvoite 1.1.2025 (pakkauksia)]],Lääkkeet[[#This Row],[Suurimman alitusluvan mukainen velvoite 
1.1.-30.6.2025 (pakkauksia)]],Lääkkeet[[#This Row],[Alin saldo 
1.1.-30.6.2025 (pakkauksia)]])*Lääkkeet[[#This Row],[Kirjanpitoarvo / pakkaus 1.1.2025
(EUR  ALV 0 %)]]</f>
        <v>0</v>
      </c>
      <c r="P1754" s="17"/>
      <c r="Q1754" s="12"/>
      <c r="R1754" s="12"/>
      <c r="S1754" s="12"/>
      <c r="T1754" s="13"/>
      <c r="U1754" s="39">
        <f>MIN(Lääkkeet[[#This Row],[Velvoite 1.7.2025 (pakkauksia)]],Lääkkeet[[#This Row],[Suurimman alitusluvan mukainen velvoite
1.7.-31.12.2025 (pakkauksia)]],Lääkkeet[[#This Row],[Alin saldo 
1.7.-31.12.2025 (pakkauksia)]])*Lääkkeet[[#This Row],[Kirjanpitoarvo / pakkaus 1.7.2025
(EUR  ALV 0 %)]]</f>
        <v>0</v>
      </c>
      <c r="W1754" s="49" t="str" cm="1">
        <f t="array" ref="W1754">IFERROR(_xlfn.IFS(Lääkkeet[[#This Row],[Sitoutunut pääoma 
1.1.-30.6.2025 (EUR)]]&gt;0,"Täytetyt",Lääkkeet[[#This Row],[Sitoutunut pääoma 
1.7.-31.12.2025 (EUR)]]&gt;0,"Täytetyt"),"")</f>
        <v/>
      </c>
      <c r="X1754" s="49"/>
      <c r="Y1754" s="5">
        <f>Hakulomake!$B$29</f>
        <v>0</v>
      </c>
    </row>
    <row r="1755" spans="2:25" x14ac:dyDescent="0.25">
      <c r="B1755" s="5">
        <f>Hakulomake!$B$17</f>
        <v>0</v>
      </c>
      <c r="J1755" s="16"/>
      <c r="O1755" s="39">
        <f>MIN(Lääkkeet[[#This Row],[Velvoite 1.1.2025 (pakkauksia)]],Lääkkeet[[#This Row],[Suurimman alitusluvan mukainen velvoite 
1.1.-30.6.2025 (pakkauksia)]],Lääkkeet[[#This Row],[Alin saldo 
1.1.-30.6.2025 (pakkauksia)]])*Lääkkeet[[#This Row],[Kirjanpitoarvo / pakkaus 1.1.2025
(EUR  ALV 0 %)]]</f>
        <v>0</v>
      </c>
      <c r="P1755" s="17"/>
      <c r="Q1755" s="12"/>
      <c r="R1755" s="12"/>
      <c r="S1755" s="12"/>
      <c r="T1755" s="13"/>
      <c r="U1755" s="39">
        <f>MIN(Lääkkeet[[#This Row],[Velvoite 1.7.2025 (pakkauksia)]],Lääkkeet[[#This Row],[Suurimman alitusluvan mukainen velvoite
1.7.-31.12.2025 (pakkauksia)]],Lääkkeet[[#This Row],[Alin saldo 
1.7.-31.12.2025 (pakkauksia)]])*Lääkkeet[[#This Row],[Kirjanpitoarvo / pakkaus 1.7.2025
(EUR  ALV 0 %)]]</f>
        <v>0</v>
      </c>
      <c r="W1755" s="49" t="str" cm="1">
        <f t="array" ref="W1755">IFERROR(_xlfn.IFS(Lääkkeet[[#This Row],[Sitoutunut pääoma 
1.1.-30.6.2025 (EUR)]]&gt;0,"Täytetyt",Lääkkeet[[#This Row],[Sitoutunut pääoma 
1.7.-31.12.2025 (EUR)]]&gt;0,"Täytetyt"),"")</f>
        <v/>
      </c>
      <c r="X1755" s="49"/>
      <c r="Y1755" s="5">
        <f>Hakulomake!$B$29</f>
        <v>0</v>
      </c>
    </row>
    <row r="1756" spans="2:25" x14ac:dyDescent="0.25">
      <c r="B1756" s="5">
        <f>Hakulomake!$B$17</f>
        <v>0</v>
      </c>
      <c r="J1756" s="16"/>
      <c r="O1756" s="39">
        <f>MIN(Lääkkeet[[#This Row],[Velvoite 1.1.2025 (pakkauksia)]],Lääkkeet[[#This Row],[Suurimman alitusluvan mukainen velvoite 
1.1.-30.6.2025 (pakkauksia)]],Lääkkeet[[#This Row],[Alin saldo 
1.1.-30.6.2025 (pakkauksia)]])*Lääkkeet[[#This Row],[Kirjanpitoarvo / pakkaus 1.1.2025
(EUR  ALV 0 %)]]</f>
        <v>0</v>
      </c>
      <c r="P1756" s="17"/>
      <c r="Q1756" s="12"/>
      <c r="R1756" s="12"/>
      <c r="S1756" s="12"/>
      <c r="T1756" s="13"/>
      <c r="U1756" s="39">
        <f>MIN(Lääkkeet[[#This Row],[Velvoite 1.7.2025 (pakkauksia)]],Lääkkeet[[#This Row],[Suurimman alitusluvan mukainen velvoite
1.7.-31.12.2025 (pakkauksia)]],Lääkkeet[[#This Row],[Alin saldo 
1.7.-31.12.2025 (pakkauksia)]])*Lääkkeet[[#This Row],[Kirjanpitoarvo / pakkaus 1.7.2025
(EUR  ALV 0 %)]]</f>
        <v>0</v>
      </c>
      <c r="W1756" s="49" t="str" cm="1">
        <f t="array" ref="W1756">IFERROR(_xlfn.IFS(Lääkkeet[[#This Row],[Sitoutunut pääoma 
1.1.-30.6.2025 (EUR)]]&gt;0,"Täytetyt",Lääkkeet[[#This Row],[Sitoutunut pääoma 
1.7.-31.12.2025 (EUR)]]&gt;0,"Täytetyt"),"")</f>
        <v/>
      </c>
      <c r="X1756" s="49"/>
      <c r="Y1756" s="5">
        <f>Hakulomake!$B$29</f>
        <v>0</v>
      </c>
    </row>
    <row r="1757" spans="2:25" x14ac:dyDescent="0.25">
      <c r="B1757" s="5">
        <f>Hakulomake!$B$17</f>
        <v>0</v>
      </c>
      <c r="J1757" s="16"/>
      <c r="O1757" s="39">
        <f>MIN(Lääkkeet[[#This Row],[Velvoite 1.1.2025 (pakkauksia)]],Lääkkeet[[#This Row],[Suurimman alitusluvan mukainen velvoite 
1.1.-30.6.2025 (pakkauksia)]],Lääkkeet[[#This Row],[Alin saldo 
1.1.-30.6.2025 (pakkauksia)]])*Lääkkeet[[#This Row],[Kirjanpitoarvo / pakkaus 1.1.2025
(EUR  ALV 0 %)]]</f>
        <v>0</v>
      </c>
      <c r="P1757" s="17"/>
      <c r="Q1757" s="12"/>
      <c r="R1757" s="12"/>
      <c r="S1757" s="12"/>
      <c r="T1757" s="13"/>
      <c r="U1757" s="39">
        <f>MIN(Lääkkeet[[#This Row],[Velvoite 1.7.2025 (pakkauksia)]],Lääkkeet[[#This Row],[Suurimman alitusluvan mukainen velvoite
1.7.-31.12.2025 (pakkauksia)]],Lääkkeet[[#This Row],[Alin saldo 
1.7.-31.12.2025 (pakkauksia)]])*Lääkkeet[[#This Row],[Kirjanpitoarvo / pakkaus 1.7.2025
(EUR  ALV 0 %)]]</f>
        <v>0</v>
      </c>
      <c r="W1757" s="49" t="str" cm="1">
        <f t="array" ref="W1757">IFERROR(_xlfn.IFS(Lääkkeet[[#This Row],[Sitoutunut pääoma 
1.1.-30.6.2025 (EUR)]]&gt;0,"Täytetyt",Lääkkeet[[#This Row],[Sitoutunut pääoma 
1.7.-31.12.2025 (EUR)]]&gt;0,"Täytetyt"),"")</f>
        <v/>
      </c>
      <c r="X1757" s="49"/>
      <c r="Y1757" s="5">
        <f>Hakulomake!$B$29</f>
        <v>0</v>
      </c>
    </row>
    <row r="1758" spans="2:25" x14ac:dyDescent="0.25">
      <c r="B1758" s="5">
        <f>Hakulomake!$B$17</f>
        <v>0</v>
      </c>
      <c r="J1758" s="16"/>
      <c r="O1758" s="39">
        <f>MIN(Lääkkeet[[#This Row],[Velvoite 1.1.2025 (pakkauksia)]],Lääkkeet[[#This Row],[Suurimman alitusluvan mukainen velvoite 
1.1.-30.6.2025 (pakkauksia)]],Lääkkeet[[#This Row],[Alin saldo 
1.1.-30.6.2025 (pakkauksia)]])*Lääkkeet[[#This Row],[Kirjanpitoarvo / pakkaus 1.1.2025
(EUR  ALV 0 %)]]</f>
        <v>0</v>
      </c>
      <c r="P1758" s="17"/>
      <c r="Q1758" s="12"/>
      <c r="R1758" s="12"/>
      <c r="S1758" s="12"/>
      <c r="T1758" s="13"/>
      <c r="U1758" s="39">
        <f>MIN(Lääkkeet[[#This Row],[Velvoite 1.7.2025 (pakkauksia)]],Lääkkeet[[#This Row],[Suurimman alitusluvan mukainen velvoite
1.7.-31.12.2025 (pakkauksia)]],Lääkkeet[[#This Row],[Alin saldo 
1.7.-31.12.2025 (pakkauksia)]])*Lääkkeet[[#This Row],[Kirjanpitoarvo / pakkaus 1.7.2025
(EUR  ALV 0 %)]]</f>
        <v>0</v>
      </c>
      <c r="W1758" s="49" t="str" cm="1">
        <f t="array" ref="W1758">IFERROR(_xlfn.IFS(Lääkkeet[[#This Row],[Sitoutunut pääoma 
1.1.-30.6.2025 (EUR)]]&gt;0,"Täytetyt",Lääkkeet[[#This Row],[Sitoutunut pääoma 
1.7.-31.12.2025 (EUR)]]&gt;0,"Täytetyt"),"")</f>
        <v/>
      </c>
      <c r="X1758" s="49"/>
      <c r="Y1758" s="5">
        <f>Hakulomake!$B$29</f>
        <v>0</v>
      </c>
    </row>
    <row r="1759" spans="2:25" x14ac:dyDescent="0.25">
      <c r="B1759" s="5">
        <f>Hakulomake!$B$17</f>
        <v>0</v>
      </c>
      <c r="J1759" s="16"/>
      <c r="O1759" s="39">
        <f>MIN(Lääkkeet[[#This Row],[Velvoite 1.1.2025 (pakkauksia)]],Lääkkeet[[#This Row],[Suurimman alitusluvan mukainen velvoite 
1.1.-30.6.2025 (pakkauksia)]],Lääkkeet[[#This Row],[Alin saldo 
1.1.-30.6.2025 (pakkauksia)]])*Lääkkeet[[#This Row],[Kirjanpitoarvo / pakkaus 1.1.2025
(EUR  ALV 0 %)]]</f>
        <v>0</v>
      </c>
      <c r="P1759" s="17"/>
      <c r="Q1759" s="12"/>
      <c r="R1759" s="12"/>
      <c r="S1759" s="12"/>
      <c r="T1759" s="13"/>
      <c r="U1759" s="39">
        <f>MIN(Lääkkeet[[#This Row],[Velvoite 1.7.2025 (pakkauksia)]],Lääkkeet[[#This Row],[Suurimman alitusluvan mukainen velvoite
1.7.-31.12.2025 (pakkauksia)]],Lääkkeet[[#This Row],[Alin saldo 
1.7.-31.12.2025 (pakkauksia)]])*Lääkkeet[[#This Row],[Kirjanpitoarvo / pakkaus 1.7.2025
(EUR  ALV 0 %)]]</f>
        <v>0</v>
      </c>
      <c r="W1759" s="49" t="str" cm="1">
        <f t="array" ref="W1759">IFERROR(_xlfn.IFS(Lääkkeet[[#This Row],[Sitoutunut pääoma 
1.1.-30.6.2025 (EUR)]]&gt;0,"Täytetyt",Lääkkeet[[#This Row],[Sitoutunut pääoma 
1.7.-31.12.2025 (EUR)]]&gt;0,"Täytetyt"),"")</f>
        <v/>
      </c>
      <c r="X1759" s="49"/>
      <c r="Y1759" s="5">
        <f>Hakulomake!$B$29</f>
        <v>0</v>
      </c>
    </row>
    <row r="1760" spans="2:25" x14ac:dyDescent="0.25">
      <c r="B1760" s="5">
        <f>Hakulomake!$B$17</f>
        <v>0</v>
      </c>
      <c r="J1760" s="16"/>
      <c r="O1760" s="39">
        <f>MIN(Lääkkeet[[#This Row],[Velvoite 1.1.2025 (pakkauksia)]],Lääkkeet[[#This Row],[Suurimman alitusluvan mukainen velvoite 
1.1.-30.6.2025 (pakkauksia)]],Lääkkeet[[#This Row],[Alin saldo 
1.1.-30.6.2025 (pakkauksia)]])*Lääkkeet[[#This Row],[Kirjanpitoarvo / pakkaus 1.1.2025
(EUR  ALV 0 %)]]</f>
        <v>0</v>
      </c>
      <c r="P1760" s="17"/>
      <c r="Q1760" s="12"/>
      <c r="R1760" s="12"/>
      <c r="S1760" s="12"/>
      <c r="T1760" s="13"/>
      <c r="U1760" s="39">
        <f>MIN(Lääkkeet[[#This Row],[Velvoite 1.7.2025 (pakkauksia)]],Lääkkeet[[#This Row],[Suurimman alitusluvan mukainen velvoite
1.7.-31.12.2025 (pakkauksia)]],Lääkkeet[[#This Row],[Alin saldo 
1.7.-31.12.2025 (pakkauksia)]])*Lääkkeet[[#This Row],[Kirjanpitoarvo / pakkaus 1.7.2025
(EUR  ALV 0 %)]]</f>
        <v>0</v>
      </c>
      <c r="W1760" s="49" t="str" cm="1">
        <f t="array" ref="W1760">IFERROR(_xlfn.IFS(Lääkkeet[[#This Row],[Sitoutunut pääoma 
1.1.-30.6.2025 (EUR)]]&gt;0,"Täytetyt",Lääkkeet[[#This Row],[Sitoutunut pääoma 
1.7.-31.12.2025 (EUR)]]&gt;0,"Täytetyt"),"")</f>
        <v/>
      </c>
      <c r="X1760" s="49"/>
      <c r="Y1760" s="5">
        <f>Hakulomake!$B$29</f>
        <v>0</v>
      </c>
    </row>
    <row r="1761" spans="2:25" x14ac:dyDescent="0.25">
      <c r="B1761" s="5">
        <f>Hakulomake!$B$17</f>
        <v>0</v>
      </c>
      <c r="J1761" s="16"/>
      <c r="O1761" s="39">
        <f>MIN(Lääkkeet[[#This Row],[Velvoite 1.1.2025 (pakkauksia)]],Lääkkeet[[#This Row],[Suurimman alitusluvan mukainen velvoite 
1.1.-30.6.2025 (pakkauksia)]],Lääkkeet[[#This Row],[Alin saldo 
1.1.-30.6.2025 (pakkauksia)]])*Lääkkeet[[#This Row],[Kirjanpitoarvo / pakkaus 1.1.2025
(EUR  ALV 0 %)]]</f>
        <v>0</v>
      </c>
      <c r="P1761" s="17"/>
      <c r="Q1761" s="12"/>
      <c r="R1761" s="12"/>
      <c r="S1761" s="12"/>
      <c r="T1761" s="13"/>
      <c r="U1761" s="39">
        <f>MIN(Lääkkeet[[#This Row],[Velvoite 1.7.2025 (pakkauksia)]],Lääkkeet[[#This Row],[Suurimman alitusluvan mukainen velvoite
1.7.-31.12.2025 (pakkauksia)]],Lääkkeet[[#This Row],[Alin saldo 
1.7.-31.12.2025 (pakkauksia)]])*Lääkkeet[[#This Row],[Kirjanpitoarvo / pakkaus 1.7.2025
(EUR  ALV 0 %)]]</f>
        <v>0</v>
      </c>
      <c r="W1761" s="49" t="str" cm="1">
        <f t="array" ref="W1761">IFERROR(_xlfn.IFS(Lääkkeet[[#This Row],[Sitoutunut pääoma 
1.1.-30.6.2025 (EUR)]]&gt;0,"Täytetyt",Lääkkeet[[#This Row],[Sitoutunut pääoma 
1.7.-31.12.2025 (EUR)]]&gt;0,"Täytetyt"),"")</f>
        <v/>
      </c>
      <c r="X1761" s="49"/>
      <c r="Y1761" s="5">
        <f>Hakulomake!$B$29</f>
        <v>0</v>
      </c>
    </row>
    <row r="1762" spans="2:25" x14ac:dyDescent="0.25">
      <c r="B1762" s="5">
        <f>Hakulomake!$B$17</f>
        <v>0</v>
      </c>
      <c r="J1762" s="16"/>
      <c r="O1762" s="39">
        <f>MIN(Lääkkeet[[#This Row],[Velvoite 1.1.2025 (pakkauksia)]],Lääkkeet[[#This Row],[Suurimman alitusluvan mukainen velvoite 
1.1.-30.6.2025 (pakkauksia)]],Lääkkeet[[#This Row],[Alin saldo 
1.1.-30.6.2025 (pakkauksia)]])*Lääkkeet[[#This Row],[Kirjanpitoarvo / pakkaus 1.1.2025
(EUR  ALV 0 %)]]</f>
        <v>0</v>
      </c>
      <c r="P1762" s="17"/>
      <c r="Q1762" s="12"/>
      <c r="R1762" s="12"/>
      <c r="S1762" s="12"/>
      <c r="T1762" s="13"/>
      <c r="U1762" s="39">
        <f>MIN(Lääkkeet[[#This Row],[Velvoite 1.7.2025 (pakkauksia)]],Lääkkeet[[#This Row],[Suurimman alitusluvan mukainen velvoite
1.7.-31.12.2025 (pakkauksia)]],Lääkkeet[[#This Row],[Alin saldo 
1.7.-31.12.2025 (pakkauksia)]])*Lääkkeet[[#This Row],[Kirjanpitoarvo / pakkaus 1.7.2025
(EUR  ALV 0 %)]]</f>
        <v>0</v>
      </c>
      <c r="W1762" s="49" t="str" cm="1">
        <f t="array" ref="W1762">IFERROR(_xlfn.IFS(Lääkkeet[[#This Row],[Sitoutunut pääoma 
1.1.-30.6.2025 (EUR)]]&gt;0,"Täytetyt",Lääkkeet[[#This Row],[Sitoutunut pääoma 
1.7.-31.12.2025 (EUR)]]&gt;0,"Täytetyt"),"")</f>
        <v/>
      </c>
      <c r="X1762" s="49"/>
      <c r="Y1762" s="5">
        <f>Hakulomake!$B$29</f>
        <v>0</v>
      </c>
    </row>
    <row r="1763" spans="2:25" x14ac:dyDescent="0.25">
      <c r="B1763" s="5">
        <f>Hakulomake!$B$17</f>
        <v>0</v>
      </c>
      <c r="J1763" s="16"/>
      <c r="O1763" s="39">
        <f>MIN(Lääkkeet[[#This Row],[Velvoite 1.1.2025 (pakkauksia)]],Lääkkeet[[#This Row],[Suurimman alitusluvan mukainen velvoite 
1.1.-30.6.2025 (pakkauksia)]],Lääkkeet[[#This Row],[Alin saldo 
1.1.-30.6.2025 (pakkauksia)]])*Lääkkeet[[#This Row],[Kirjanpitoarvo / pakkaus 1.1.2025
(EUR  ALV 0 %)]]</f>
        <v>0</v>
      </c>
      <c r="P1763" s="17"/>
      <c r="Q1763" s="12"/>
      <c r="R1763" s="12"/>
      <c r="S1763" s="12"/>
      <c r="T1763" s="13"/>
      <c r="U1763" s="39">
        <f>MIN(Lääkkeet[[#This Row],[Velvoite 1.7.2025 (pakkauksia)]],Lääkkeet[[#This Row],[Suurimman alitusluvan mukainen velvoite
1.7.-31.12.2025 (pakkauksia)]],Lääkkeet[[#This Row],[Alin saldo 
1.7.-31.12.2025 (pakkauksia)]])*Lääkkeet[[#This Row],[Kirjanpitoarvo / pakkaus 1.7.2025
(EUR  ALV 0 %)]]</f>
        <v>0</v>
      </c>
      <c r="W1763" s="49" t="str" cm="1">
        <f t="array" ref="W1763">IFERROR(_xlfn.IFS(Lääkkeet[[#This Row],[Sitoutunut pääoma 
1.1.-30.6.2025 (EUR)]]&gt;0,"Täytetyt",Lääkkeet[[#This Row],[Sitoutunut pääoma 
1.7.-31.12.2025 (EUR)]]&gt;0,"Täytetyt"),"")</f>
        <v/>
      </c>
      <c r="X1763" s="49"/>
      <c r="Y1763" s="5">
        <f>Hakulomake!$B$29</f>
        <v>0</v>
      </c>
    </row>
    <row r="1764" spans="2:25" x14ac:dyDescent="0.25">
      <c r="B1764" s="5">
        <f>Hakulomake!$B$17</f>
        <v>0</v>
      </c>
      <c r="J1764" s="16"/>
      <c r="O1764" s="39">
        <f>MIN(Lääkkeet[[#This Row],[Velvoite 1.1.2025 (pakkauksia)]],Lääkkeet[[#This Row],[Suurimman alitusluvan mukainen velvoite 
1.1.-30.6.2025 (pakkauksia)]],Lääkkeet[[#This Row],[Alin saldo 
1.1.-30.6.2025 (pakkauksia)]])*Lääkkeet[[#This Row],[Kirjanpitoarvo / pakkaus 1.1.2025
(EUR  ALV 0 %)]]</f>
        <v>0</v>
      </c>
      <c r="P1764" s="17"/>
      <c r="Q1764" s="12"/>
      <c r="R1764" s="12"/>
      <c r="S1764" s="12"/>
      <c r="T1764" s="13"/>
      <c r="U1764" s="39">
        <f>MIN(Lääkkeet[[#This Row],[Velvoite 1.7.2025 (pakkauksia)]],Lääkkeet[[#This Row],[Suurimman alitusluvan mukainen velvoite
1.7.-31.12.2025 (pakkauksia)]],Lääkkeet[[#This Row],[Alin saldo 
1.7.-31.12.2025 (pakkauksia)]])*Lääkkeet[[#This Row],[Kirjanpitoarvo / pakkaus 1.7.2025
(EUR  ALV 0 %)]]</f>
        <v>0</v>
      </c>
      <c r="W1764" s="49" t="str" cm="1">
        <f t="array" ref="W1764">IFERROR(_xlfn.IFS(Lääkkeet[[#This Row],[Sitoutunut pääoma 
1.1.-30.6.2025 (EUR)]]&gt;0,"Täytetyt",Lääkkeet[[#This Row],[Sitoutunut pääoma 
1.7.-31.12.2025 (EUR)]]&gt;0,"Täytetyt"),"")</f>
        <v/>
      </c>
      <c r="X1764" s="49"/>
      <c r="Y1764" s="5">
        <f>Hakulomake!$B$29</f>
        <v>0</v>
      </c>
    </row>
    <row r="1765" spans="2:25" x14ac:dyDescent="0.25">
      <c r="B1765" s="5">
        <f>Hakulomake!$B$17</f>
        <v>0</v>
      </c>
      <c r="J1765" s="16"/>
      <c r="O1765" s="39">
        <f>MIN(Lääkkeet[[#This Row],[Velvoite 1.1.2025 (pakkauksia)]],Lääkkeet[[#This Row],[Suurimman alitusluvan mukainen velvoite 
1.1.-30.6.2025 (pakkauksia)]],Lääkkeet[[#This Row],[Alin saldo 
1.1.-30.6.2025 (pakkauksia)]])*Lääkkeet[[#This Row],[Kirjanpitoarvo / pakkaus 1.1.2025
(EUR  ALV 0 %)]]</f>
        <v>0</v>
      </c>
      <c r="P1765" s="17"/>
      <c r="Q1765" s="12"/>
      <c r="R1765" s="12"/>
      <c r="S1765" s="12"/>
      <c r="T1765" s="13"/>
      <c r="U1765" s="39">
        <f>MIN(Lääkkeet[[#This Row],[Velvoite 1.7.2025 (pakkauksia)]],Lääkkeet[[#This Row],[Suurimman alitusluvan mukainen velvoite
1.7.-31.12.2025 (pakkauksia)]],Lääkkeet[[#This Row],[Alin saldo 
1.7.-31.12.2025 (pakkauksia)]])*Lääkkeet[[#This Row],[Kirjanpitoarvo / pakkaus 1.7.2025
(EUR  ALV 0 %)]]</f>
        <v>0</v>
      </c>
      <c r="W1765" s="49" t="str" cm="1">
        <f t="array" ref="W1765">IFERROR(_xlfn.IFS(Lääkkeet[[#This Row],[Sitoutunut pääoma 
1.1.-30.6.2025 (EUR)]]&gt;0,"Täytetyt",Lääkkeet[[#This Row],[Sitoutunut pääoma 
1.7.-31.12.2025 (EUR)]]&gt;0,"Täytetyt"),"")</f>
        <v/>
      </c>
      <c r="X1765" s="49"/>
      <c r="Y1765" s="5">
        <f>Hakulomake!$B$29</f>
        <v>0</v>
      </c>
    </row>
    <row r="1766" spans="2:25" x14ac:dyDescent="0.25">
      <c r="B1766" s="5">
        <f>Hakulomake!$B$17</f>
        <v>0</v>
      </c>
      <c r="J1766" s="16"/>
      <c r="O1766" s="39">
        <f>MIN(Lääkkeet[[#This Row],[Velvoite 1.1.2025 (pakkauksia)]],Lääkkeet[[#This Row],[Suurimman alitusluvan mukainen velvoite 
1.1.-30.6.2025 (pakkauksia)]],Lääkkeet[[#This Row],[Alin saldo 
1.1.-30.6.2025 (pakkauksia)]])*Lääkkeet[[#This Row],[Kirjanpitoarvo / pakkaus 1.1.2025
(EUR  ALV 0 %)]]</f>
        <v>0</v>
      </c>
      <c r="P1766" s="17"/>
      <c r="Q1766" s="12"/>
      <c r="R1766" s="12"/>
      <c r="S1766" s="12"/>
      <c r="T1766" s="13"/>
      <c r="U1766" s="39">
        <f>MIN(Lääkkeet[[#This Row],[Velvoite 1.7.2025 (pakkauksia)]],Lääkkeet[[#This Row],[Suurimman alitusluvan mukainen velvoite
1.7.-31.12.2025 (pakkauksia)]],Lääkkeet[[#This Row],[Alin saldo 
1.7.-31.12.2025 (pakkauksia)]])*Lääkkeet[[#This Row],[Kirjanpitoarvo / pakkaus 1.7.2025
(EUR  ALV 0 %)]]</f>
        <v>0</v>
      </c>
      <c r="W1766" s="49" t="str" cm="1">
        <f t="array" ref="W1766">IFERROR(_xlfn.IFS(Lääkkeet[[#This Row],[Sitoutunut pääoma 
1.1.-30.6.2025 (EUR)]]&gt;0,"Täytetyt",Lääkkeet[[#This Row],[Sitoutunut pääoma 
1.7.-31.12.2025 (EUR)]]&gt;0,"Täytetyt"),"")</f>
        <v/>
      </c>
      <c r="X1766" s="49"/>
      <c r="Y1766" s="5">
        <f>Hakulomake!$B$29</f>
        <v>0</v>
      </c>
    </row>
    <row r="1767" spans="2:25" x14ac:dyDescent="0.25">
      <c r="B1767" s="5">
        <f>Hakulomake!$B$17</f>
        <v>0</v>
      </c>
      <c r="J1767" s="16"/>
      <c r="O1767" s="39">
        <f>MIN(Lääkkeet[[#This Row],[Velvoite 1.1.2025 (pakkauksia)]],Lääkkeet[[#This Row],[Suurimman alitusluvan mukainen velvoite 
1.1.-30.6.2025 (pakkauksia)]],Lääkkeet[[#This Row],[Alin saldo 
1.1.-30.6.2025 (pakkauksia)]])*Lääkkeet[[#This Row],[Kirjanpitoarvo / pakkaus 1.1.2025
(EUR  ALV 0 %)]]</f>
        <v>0</v>
      </c>
      <c r="P1767" s="17"/>
      <c r="Q1767" s="12"/>
      <c r="R1767" s="12"/>
      <c r="S1767" s="12"/>
      <c r="T1767" s="13"/>
      <c r="U1767" s="39">
        <f>MIN(Lääkkeet[[#This Row],[Velvoite 1.7.2025 (pakkauksia)]],Lääkkeet[[#This Row],[Suurimman alitusluvan mukainen velvoite
1.7.-31.12.2025 (pakkauksia)]],Lääkkeet[[#This Row],[Alin saldo 
1.7.-31.12.2025 (pakkauksia)]])*Lääkkeet[[#This Row],[Kirjanpitoarvo / pakkaus 1.7.2025
(EUR  ALV 0 %)]]</f>
        <v>0</v>
      </c>
      <c r="W1767" s="49" t="str" cm="1">
        <f t="array" ref="W1767">IFERROR(_xlfn.IFS(Lääkkeet[[#This Row],[Sitoutunut pääoma 
1.1.-30.6.2025 (EUR)]]&gt;0,"Täytetyt",Lääkkeet[[#This Row],[Sitoutunut pääoma 
1.7.-31.12.2025 (EUR)]]&gt;0,"Täytetyt"),"")</f>
        <v/>
      </c>
      <c r="X1767" s="49"/>
      <c r="Y1767" s="5">
        <f>Hakulomake!$B$29</f>
        <v>0</v>
      </c>
    </row>
    <row r="1768" spans="2:25" x14ac:dyDescent="0.25">
      <c r="B1768" s="5">
        <f>Hakulomake!$B$17</f>
        <v>0</v>
      </c>
      <c r="J1768" s="16"/>
      <c r="O1768" s="39">
        <f>MIN(Lääkkeet[[#This Row],[Velvoite 1.1.2025 (pakkauksia)]],Lääkkeet[[#This Row],[Suurimman alitusluvan mukainen velvoite 
1.1.-30.6.2025 (pakkauksia)]],Lääkkeet[[#This Row],[Alin saldo 
1.1.-30.6.2025 (pakkauksia)]])*Lääkkeet[[#This Row],[Kirjanpitoarvo / pakkaus 1.1.2025
(EUR  ALV 0 %)]]</f>
        <v>0</v>
      </c>
      <c r="P1768" s="17"/>
      <c r="Q1768" s="12"/>
      <c r="R1768" s="12"/>
      <c r="S1768" s="12"/>
      <c r="T1768" s="13"/>
      <c r="U1768" s="39">
        <f>MIN(Lääkkeet[[#This Row],[Velvoite 1.7.2025 (pakkauksia)]],Lääkkeet[[#This Row],[Suurimman alitusluvan mukainen velvoite
1.7.-31.12.2025 (pakkauksia)]],Lääkkeet[[#This Row],[Alin saldo 
1.7.-31.12.2025 (pakkauksia)]])*Lääkkeet[[#This Row],[Kirjanpitoarvo / pakkaus 1.7.2025
(EUR  ALV 0 %)]]</f>
        <v>0</v>
      </c>
      <c r="W1768" s="49" t="str" cm="1">
        <f t="array" ref="W1768">IFERROR(_xlfn.IFS(Lääkkeet[[#This Row],[Sitoutunut pääoma 
1.1.-30.6.2025 (EUR)]]&gt;0,"Täytetyt",Lääkkeet[[#This Row],[Sitoutunut pääoma 
1.7.-31.12.2025 (EUR)]]&gt;0,"Täytetyt"),"")</f>
        <v/>
      </c>
      <c r="X1768" s="49"/>
      <c r="Y1768" s="5">
        <f>Hakulomake!$B$29</f>
        <v>0</v>
      </c>
    </row>
    <row r="1769" spans="2:25" x14ac:dyDescent="0.25">
      <c r="B1769" s="5">
        <f>Hakulomake!$B$17</f>
        <v>0</v>
      </c>
      <c r="J1769" s="16"/>
      <c r="O1769" s="39">
        <f>MIN(Lääkkeet[[#This Row],[Velvoite 1.1.2025 (pakkauksia)]],Lääkkeet[[#This Row],[Suurimman alitusluvan mukainen velvoite 
1.1.-30.6.2025 (pakkauksia)]],Lääkkeet[[#This Row],[Alin saldo 
1.1.-30.6.2025 (pakkauksia)]])*Lääkkeet[[#This Row],[Kirjanpitoarvo / pakkaus 1.1.2025
(EUR  ALV 0 %)]]</f>
        <v>0</v>
      </c>
      <c r="P1769" s="17"/>
      <c r="Q1769" s="12"/>
      <c r="R1769" s="12"/>
      <c r="S1769" s="12"/>
      <c r="T1769" s="13"/>
      <c r="U1769" s="39">
        <f>MIN(Lääkkeet[[#This Row],[Velvoite 1.7.2025 (pakkauksia)]],Lääkkeet[[#This Row],[Suurimman alitusluvan mukainen velvoite
1.7.-31.12.2025 (pakkauksia)]],Lääkkeet[[#This Row],[Alin saldo 
1.7.-31.12.2025 (pakkauksia)]])*Lääkkeet[[#This Row],[Kirjanpitoarvo / pakkaus 1.7.2025
(EUR  ALV 0 %)]]</f>
        <v>0</v>
      </c>
      <c r="W1769" s="49" t="str" cm="1">
        <f t="array" ref="W1769">IFERROR(_xlfn.IFS(Lääkkeet[[#This Row],[Sitoutunut pääoma 
1.1.-30.6.2025 (EUR)]]&gt;0,"Täytetyt",Lääkkeet[[#This Row],[Sitoutunut pääoma 
1.7.-31.12.2025 (EUR)]]&gt;0,"Täytetyt"),"")</f>
        <v/>
      </c>
      <c r="X1769" s="49"/>
      <c r="Y1769" s="5">
        <f>Hakulomake!$B$29</f>
        <v>0</v>
      </c>
    </row>
    <row r="1770" spans="2:25" x14ac:dyDescent="0.25">
      <c r="B1770" s="5">
        <f>Hakulomake!$B$17</f>
        <v>0</v>
      </c>
      <c r="J1770" s="16"/>
      <c r="O1770" s="39">
        <f>MIN(Lääkkeet[[#This Row],[Velvoite 1.1.2025 (pakkauksia)]],Lääkkeet[[#This Row],[Suurimman alitusluvan mukainen velvoite 
1.1.-30.6.2025 (pakkauksia)]],Lääkkeet[[#This Row],[Alin saldo 
1.1.-30.6.2025 (pakkauksia)]])*Lääkkeet[[#This Row],[Kirjanpitoarvo / pakkaus 1.1.2025
(EUR  ALV 0 %)]]</f>
        <v>0</v>
      </c>
      <c r="P1770" s="17"/>
      <c r="Q1770" s="12"/>
      <c r="R1770" s="12"/>
      <c r="S1770" s="12"/>
      <c r="T1770" s="13"/>
      <c r="U1770" s="39">
        <f>MIN(Lääkkeet[[#This Row],[Velvoite 1.7.2025 (pakkauksia)]],Lääkkeet[[#This Row],[Suurimman alitusluvan mukainen velvoite
1.7.-31.12.2025 (pakkauksia)]],Lääkkeet[[#This Row],[Alin saldo 
1.7.-31.12.2025 (pakkauksia)]])*Lääkkeet[[#This Row],[Kirjanpitoarvo / pakkaus 1.7.2025
(EUR  ALV 0 %)]]</f>
        <v>0</v>
      </c>
      <c r="W1770" s="49" t="str" cm="1">
        <f t="array" ref="W1770">IFERROR(_xlfn.IFS(Lääkkeet[[#This Row],[Sitoutunut pääoma 
1.1.-30.6.2025 (EUR)]]&gt;0,"Täytetyt",Lääkkeet[[#This Row],[Sitoutunut pääoma 
1.7.-31.12.2025 (EUR)]]&gt;0,"Täytetyt"),"")</f>
        <v/>
      </c>
      <c r="X1770" s="49"/>
      <c r="Y1770" s="5">
        <f>Hakulomake!$B$29</f>
        <v>0</v>
      </c>
    </row>
    <row r="1771" spans="2:25" x14ac:dyDescent="0.25">
      <c r="B1771" s="5">
        <f>Hakulomake!$B$17</f>
        <v>0</v>
      </c>
      <c r="J1771" s="16"/>
      <c r="O1771" s="39">
        <f>MIN(Lääkkeet[[#This Row],[Velvoite 1.1.2025 (pakkauksia)]],Lääkkeet[[#This Row],[Suurimman alitusluvan mukainen velvoite 
1.1.-30.6.2025 (pakkauksia)]],Lääkkeet[[#This Row],[Alin saldo 
1.1.-30.6.2025 (pakkauksia)]])*Lääkkeet[[#This Row],[Kirjanpitoarvo / pakkaus 1.1.2025
(EUR  ALV 0 %)]]</f>
        <v>0</v>
      </c>
      <c r="P1771" s="17"/>
      <c r="Q1771" s="12"/>
      <c r="R1771" s="12"/>
      <c r="S1771" s="12"/>
      <c r="T1771" s="13"/>
      <c r="U1771" s="39">
        <f>MIN(Lääkkeet[[#This Row],[Velvoite 1.7.2025 (pakkauksia)]],Lääkkeet[[#This Row],[Suurimman alitusluvan mukainen velvoite
1.7.-31.12.2025 (pakkauksia)]],Lääkkeet[[#This Row],[Alin saldo 
1.7.-31.12.2025 (pakkauksia)]])*Lääkkeet[[#This Row],[Kirjanpitoarvo / pakkaus 1.7.2025
(EUR  ALV 0 %)]]</f>
        <v>0</v>
      </c>
      <c r="W1771" s="49" t="str" cm="1">
        <f t="array" ref="W1771">IFERROR(_xlfn.IFS(Lääkkeet[[#This Row],[Sitoutunut pääoma 
1.1.-30.6.2025 (EUR)]]&gt;0,"Täytetyt",Lääkkeet[[#This Row],[Sitoutunut pääoma 
1.7.-31.12.2025 (EUR)]]&gt;0,"Täytetyt"),"")</f>
        <v/>
      </c>
      <c r="X1771" s="49"/>
      <c r="Y1771" s="5">
        <f>Hakulomake!$B$29</f>
        <v>0</v>
      </c>
    </row>
    <row r="1772" spans="2:25" x14ac:dyDescent="0.25">
      <c r="B1772" s="5">
        <f>Hakulomake!$B$17</f>
        <v>0</v>
      </c>
      <c r="J1772" s="16"/>
      <c r="O1772" s="39">
        <f>MIN(Lääkkeet[[#This Row],[Velvoite 1.1.2025 (pakkauksia)]],Lääkkeet[[#This Row],[Suurimman alitusluvan mukainen velvoite 
1.1.-30.6.2025 (pakkauksia)]],Lääkkeet[[#This Row],[Alin saldo 
1.1.-30.6.2025 (pakkauksia)]])*Lääkkeet[[#This Row],[Kirjanpitoarvo / pakkaus 1.1.2025
(EUR  ALV 0 %)]]</f>
        <v>0</v>
      </c>
      <c r="P1772" s="17"/>
      <c r="Q1772" s="12"/>
      <c r="R1772" s="12"/>
      <c r="S1772" s="12"/>
      <c r="T1772" s="13"/>
      <c r="U1772" s="39">
        <f>MIN(Lääkkeet[[#This Row],[Velvoite 1.7.2025 (pakkauksia)]],Lääkkeet[[#This Row],[Suurimman alitusluvan mukainen velvoite
1.7.-31.12.2025 (pakkauksia)]],Lääkkeet[[#This Row],[Alin saldo 
1.7.-31.12.2025 (pakkauksia)]])*Lääkkeet[[#This Row],[Kirjanpitoarvo / pakkaus 1.7.2025
(EUR  ALV 0 %)]]</f>
        <v>0</v>
      </c>
      <c r="W1772" s="49" t="str" cm="1">
        <f t="array" ref="W1772">IFERROR(_xlfn.IFS(Lääkkeet[[#This Row],[Sitoutunut pääoma 
1.1.-30.6.2025 (EUR)]]&gt;0,"Täytetyt",Lääkkeet[[#This Row],[Sitoutunut pääoma 
1.7.-31.12.2025 (EUR)]]&gt;0,"Täytetyt"),"")</f>
        <v/>
      </c>
      <c r="X1772" s="49"/>
      <c r="Y1772" s="5">
        <f>Hakulomake!$B$29</f>
        <v>0</v>
      </c>
    </row>
    <row r="1773" spans="2:25" x14ac:dyDescent="0.25">
      <c r="B1773" s="5">
        <f>Hakulomake!$B$17</f>
        <v>0</v>
      </c>
      <c r="J1773" s="16"/>
      <c r="O1773" s="39">
        <f>MIN(Lääkkeet[[#This Row],[Velvoite 1.1.2025 (pakkauksia)]],Lääkkeet[[#This Row],[Suurimman alitusluvan mukainen velvoite 
1.1.-30.6.2025 (pakkauksia)]],Lääkkeet[[#This Row],[Alin saldo 
1.1.-30.6.2025 (pakkauksia)]])*Lääkkeet[[#This Row],[Kirjanpitoarvo / pakkaus 1.1.2025
(EUR  ALV 0 %)]]</f>
        <v>0</v>
      </c>
      <c r="P1773" s="17"/>
      <c r="Q1773" s="12"/>
      <c r="R1773" s="12"/>
      <c r="S1773" s="12"/>
      <c r="T1773" s="13"/>
      <c r="U1773" s="39">
        <f>MIN(Lääkkeet[[#This Row],[Velvoite 1.7.2025 (pakkauksia)]],Lääkkeet[[#This Row],[Suurimman alitusluvan mukainen velvoite
1.7.-31.12.2025 (pakkauksia)]],Lääkkeet[[#This Row],[Alin saldo 
1.7.-31.12.2025 (pakkauksia)]])*Lääkkeet[[#This Row],[Kirjanpitoarvo / pakkaus 1.7.2025
(EUR  ALV 0 %)]]</f>
        <v>0</v>
      </c>
      <c r="W1773" s="49" t="str" cm="1">
        <f t="array" ref="W1773">IFERROR(_xlfn.IFS(Lääkkeet[[#This Row],[Sitoutunut pääoma 
1.1.-30.6.2025 (EUR)]]&gt;0,"Täytetyt",Lääkkeet[[#This Row],[Sitoutunut pääoma 
1.7.-31.12.2025 (EUR)]]&gt;0,"Täytetyt"),"")</f>
        <v/>
      </c>
      <c r="X1773" s="49"/>
      <c r="Y1773" s="5">
        <f>Hakulomake!$B$29</f>
        <v>0</v>
      </c>
    </row>
    <row r="1774" spans="2:25" x14ac:dyDescent="0.25">
      <c r="B1774" s="5">
        <f>Hakulomake!$B$17</f>
        <v>0</v>
      </c>
      <c r="J1774" s="16"/>
      <c r="O1774" s="39">
        <f>MIN(Lääkkeet[[#This Row],[Velvoite 1.1.2025 (pakkauksia)]],Lääkkeet[[#This Row],[Suurimman alitusluvan mukainen velvoite 
1.1.-30.6.2025 (pakkauksia)]],Lääkkeet[[#This Row],[Alin saldo 
1.1.-30.6.2025 (pakkauksia)]])*Lääkkeet[[#This Row],[Kirjanpitoarvo / pakkaus 1.1.2025
(EUR  ALV 0 %)]]</f>
        <v>0</v>
      </c>
      <c r="P1774" s="17"/>
      <c r="Q1774" s="12"/>
      <c r="R1774" s="12"/>
      <c r="S1774" s="12"/>
      <c r="T1774" s="13"/>
      <c r="U1774" s="39">
        <f>MIN(Lääkkeet[[#This Row],[Velvoite 1.7.2025 (pakkauksia)]],Lääkkeet[[#This Row],[Suurimman alitusluvan mukainen velvoite
1.7.-31.12.2025 (pakkauksia)]],Lääkkeet[[#This Row],[Alin saldo 
1.7.-31.12.2025 (pakkauksia)]])*Lääkkeet[[#This Row],[Kirjanpitoarvo / pakkaus 1.7.2025
(EUR  ALV 0 %)]]</f>
        <v>0</v>
      </c>
      <c r="W1774" s="49" t="str" cm="1">
        <f t="array" ref="W1774">IFERROR(_xlfn.IFS(Lääkkeet[[#This Row],[Sitoutunut pääoma 
1.1.-30.6.2025 (EUR)]]&gt;0,"Täytetyt",Lääkkeet[[#This Row],[Sitoutunut pääoma 
1.7.-31.12.2025 (EUR)]]&gt;0,"Täytetyt"),"")</f>
        <v/>
      </c>
      <c r="X1774" s="49"/>
      <c r="Y1774" s="5">
        <f>Hakulomake!$B$29</f>
        <v>0</v>
      </c>
    </row>
    <row r="1775" spans="2:25" x14ac:dyDescent="0.25">
      <c r="B1775" s="5">
        <f>Hakulomake!$B$17</f>
        <v>0</v>
      </c>
      <c r="J1775" s="16"/>
      <c r="O1775" s="39">
        <f>MIN(Lääkkeet[[#This Row],[Velvoite 1.1.2025 (pakkauksia)]],Lääkkeet[[#This Row],[Suurimman alitusluvan mukainen velvoite 
1.1.-30.6.2025 (pakkauksia)]],Lääkkeet[[#This Row],[Alin saldo 
1.1.-30.6.2025 (pakkauksia)]])*Lääkkeet[[#This Row],[Kirjanpitoarvo / pakkaus 1.1.2025
(EUR  ALV 0 %)]]</f>
        <v>0</v>
      </c>
      <c r="P1775" s="17"/>
      <c r="Q1775" s="12"/>
      <c r="R1775" s="12"/>
      <c r="S1775" s="12"/>
      <c r="T1775" s="13"/>
      <c r="U1775" s="39">
        <f>MIN(Lääkkeet[[#This Row],[Velvoite 1.7.2025 (pakkauksia)]],Lääkkeet[[#This Row],[Suurimman alitusluvan mukainen velvoite
1.7.-31.12.2025 (pakkauksia)]],Lääkkeet[[#This Row],[Alin saldo 
1.7.-31.12.2025 (pakkauksia)]])*Lääkkeet[[#This Row],[Kirjanpitoarvo / pakkaus 1.7.2025
(EUR  ALV 0 %)]]</f>
        <v>0</v>
      </c>
      <c r="W1775" s="49" t="str" cm="1">
        <f t="array" ref="W1775">IFERROR(_xlfn.IFS(Lääkkeet[[#This Row],[Sitoutunut pääoma 
1.1.-30.6.2025 (EUR)]]&gt;0,"Täytetyt",Lääkkeet[[#This Row],[Sitoutunut pääoma 
1.7.-31.12.2025 (EUR)]]&gt;0,"Täytetyt"),"")</f>
        <v/>
      </c>
      <c r="X1775" s="49"/>
      <c r="Y1775" s="5">
        <f>Hakulomake!$B$29</f>
        <v>0</v>
      </c>
    </row>
    <row r="1776" spans="2:25" x14ac:dyDescent="0.25">
      <c r="B1776" s="5">
        <f>Hakulomake!$B$17</f>
        <v>0</v>
      </c>
      <c r="J1776" s="16"/>
      <c r="O1776" s="39">
        <f>MIN(Lääkkeet[[#This Row],[Velvoite 1.1.2025 (pakkauksia)]],Lääkkeet[[#This Row],[Suurimman alitusluvan mukainen velvoite 
1.1.-30.6.2025 (pakkauksia)]],Lääkkeet[[#This Row],[Alin saldo 
1.1.-30.6.2025 (pakkauksia)]])*Lääkkeet[[#This Row],[Kirjanpitoarvo / pakkaus 1.1.2025
(EUR  ALV 0 %)]]</f>
        <v>0</v>
      </c>
      <c r="P1776" s="17"/>
      <c r="Q1776" s="12"/>
      <c r="R1776" s="12"/>
      <c r="S1776" s="12"/>
      <c r="T1776" s="13"/>
      <c r="U1776" s="39">
        <f>MIN(Lääkkeet[[#This Row],[Velvoite 1.7.2025 (pakkauksia)]],Lääkkeet[[#This Row],[Suurimman alitusluvan mukainen velvoite
1.7.-31.12.2025 (pakkauksia)]],Lääkkeet[[#This Row],[Alin saldo 
1.7.-31.12.2025 (pakkauksia)]])*Lääkkeet[[#This Row],[Kirjanpitoarvo / pakkaus 1.7.2025
(EUR  ALV 0 %)]]</f>
        <v>0</v>
      </c>
      <c r="W1776" s="49" t="str" cm="1">
        <f t="array" ref="W1776">IFERROR(_xlfn.IFS(Lääkkeet[[#This Row],[Sitoutunut pääoma 
1.1.-30.6.2025 (EUR)]]&gt;0,"Täytetyt",Lääkkeet[[#This Row],[Sitoutunut pääoma 
1.7.-31.12.2025 (EUR)]]&gt;0,"Täytetyt"),"")</f>
        <v/>
      </c>
      <c r="X1776" s="49"/>
      <c r="Y1776" s="5">
        <f>Hakulomake!$B$29</f>
        <v>0</v>
      </c>
    </row>
    <row r="1777" spans="2:25" x14ac:dyDescent="0.25">
      <c r="B1777" s="5">
        <f>Hakulomake!$B$17</f>
        <v>0</v>
      </c>
      <c r="J1777" s="16"/>
      <c r="O1777" s="39">
        <f>MIN(Lääkkeet[[#This Row],[Velvoite 1.1.2025 (pakkauksia)]],Lääkkeet[[#This Row],[Suurimman alitusluvan mukainen velvoite 
1.1.-30.6.2025 (pakkauksia)]],Lääkkeet[[#This Row],[Alin saldo 
1.1.-30.6.2025 (pakkauksia)]])*Lääkkeet[[#This Row],[Kirjanpitoarvo / pakkaus 1.1.2025
(EUR  ALV 0 %)]]</f>
        <v>0</v>
      </c>
      <c r="P1777" s="17"/>
      <c r="Q1777" s="12"/>
      <c r="R1777" s="12"/>
      <c r="S1777" s="12"/>
      <c r="T1777" s="13"/>
      <c r="U1777" s="39">
        <f>MIN(Lääkkeet[[#This Row],[Velvoite 1.7.2025 (pakkauksia)]],Lääkkeet[[#This Row],[Suurimman alitusluvan mukainen velvoite
1.7.-31.12.2025 (pakkauksia)]],Lääkkeet[[#This Row],[Alin saldo 
1.7.-31.12.2025 (pakkauksia)]])*Lääkkeet[[#This Row],[Kirjanpitoarvo / pakkaus 1.7.2025
(EUR  ALV 0 %)]]</f>
        <v>0</v>
      </c>
      <c r="W1777" s="49" t="str" cm="1">
        <f t="array" ref="W1777">IFERROR(_xlfn.IFS(Lääkkeet[[#This Row],[Sitoutunut pääoma 
1.1.-30.6.2025 (EUR)]]&gt;0,"Täytetyt",Lääkkeet[[#This Row],[Sitoutunut pääoma 
1.7.-31.12.2025 (EUR)]]&gt;0,"Täytetyt"),"")</f>
        <v/>
      </c>
      <c r="X1777" s="49"/>
      <c r="Y1777" s="5">
        <f>Hakulomake!$B$29</f>
        <v>0</v>
      </c>
    </row>
    <row r="1778" spans="2:25" x14ac:dyDescent="0.25">
      <c r="B1778" s="5">
        <f>Hakulomake!$B$17</f>
        <v>0</v>
      </c>
      <c r="J1778" s="16"/>
      <c r="O1778" s="39">
        <f>MIN(Lääkkeet[[#This Row],[Velvoite 1.1.2025 (pakkauksia)]],Lääkkeet[[#This Row],[Suurimman alitusluvan mukainen velvoite 
1.1.-30.6.2025 (pakkauksia)]],Lääkkeet[[#This Row],[Alin saldo 
1.1.-30.6.2025 (pakkauksia)]])*Lääkkeet[[#This Row],[Kirjanpitoarvo / pakkaus 1.1.2025
(EUR  ALV 0 %)]]</f>
        <v>0</v>
      </c>
      <c r="P1778" s="17"/>
      <c r="Q1778" s="12"/>
      <c r="R1778" s="12"/>
      <c r="S1778" s="12"/>
      <c r="T1778" s="13"/>
      <c r="U1778" s="39">
        <f>MIN(Lääkkeet[[#This Row],[Velvoite 1.7.2025 (pakkauksia)]],Lääkkeet[[#This Row],[Suurimman alitusluvan mukainen velvoite
1.7.-31.12.2025 (pakkauksia)]],Lääkkeet[[#This Row],[Alin saldo 
1.7.-31.12.2025 (pakkauksia)]])*Lääkkeet[[#This Row],[Kirjanpitoarvo / pakkaus 1.7.2025
(EUR  ALV 0 %)]]</f>
        <v>0</v>
      </c>
      <c r="W1778" s="49" t="str" cm="1">
        <f t="array" ref="W1778">IFERROR(_xlfn.IFS(Lääkkeet[[#This Row],[Sitoutunut pääoma 
1.1.-30.6.2025 (EUR)]]&gt;0,"Täytetyt",Lääkkeet[[#This Row],[Sitoutunut pääoma 
1.7.-31.12.2025 (EUR)]]&gt;0,"Täytetyt"),"")</f>
        <v/>
      </c>
      <c r="X1778" s="49"/>
      <c r="Y1778" s="5">
        <f>Hakulomake!$B$29</f>
        <v>0</v>
      </c>
    </row>
    <row r="1779" spans="2:25" x14ac:dyDescent="0.25">
      <c r="B1779" s="5">
        <f>Hakulomake!$B$17</f>
        <v>0</v>
      </c>
      <c r="J1779" s="16"/>
      <c r="O1779" s="39">
        <f>MIN(Lääkkeet[[#This Row],[Velvoite 1.1.2025 (pakkauksia)]],Lääkkeet[[#This Row],[Suurimman alitusluvan mukainen velvoite 
1.1.-30.6.2025 (pakkauksia)]],Lääkkeet[[#This Row],[Alin saldo 
1.1.-30.6.2025 (pakkauksia)]])*Lääkkeet[[#This Row],[Kirjanpitoarvo / pakkaus 1.1.2025
(EUR  ALV 0 %)]]</f>
        <v>0</v>
      </c>
      <c r="P1779" s="17"/>
      <c r="Q1779" s="12"/>
      <c r="R1779" s="12"/>
      <c r="S1779" s="12"/>
      <c r="T1779" s="13"/>
      <c r="U1779" s="39">
        <f>MIN(Lääkkeet[[#This Row],[Velvoite 1.7.2025 (pakkauksia)]],Lääkkeet[[#This Row],[Suurimman alitusluvan mukainen velvoite
1.7.-31.12.2025 (pakkauksia)]],Lääkkeet[[#This Row],[Alin saldo 
1.7.-31.12.2025 (pakkauksia)]])*Lääkkeet[[#This Row],[Kirjanpitoarvo / pakkaus 1.7.2025
(EUR  ALV 0 %)]]</f>
        <v>0</v>
      </c>
      <c r="W1779" s="49" t="str" cm="1">
        <f t="array" ref="W1779">IFERROR(_xlfn.IFS(Lääkkeet[[#This Row],[Sitoutunut pääoma 
1.1.-30.6.2025 (EUR)]]&gt;0,"Täytetyt",Lääkkeet[[#This Row],[Sitoutunut pääoma 
1.7.-31.12.2025 (EUR)]]&gt;0,"Täytetyt"),"")</f>
        <v/>
      </c>
      <c r="X1779" s="49"/>
      <c r="Y1779" s="5">
        <f>Hakulomake!$B$29</f>
        <v>0</v>
      </c>
    </row>
    <row r="1780" spans="2:25" x14ac:dyDescent="0.25">
      <c r="B1780" s="5">
        <f>Hakulomake!$B$17</f>
        <v>0</v>
      </c>
      <c r="J1780" s="16"/>
      <c r="O1780" s="39">
        <f>MIN(Lääkkeet[[#This Row],[Velvoite 1.1.2025 (pakkauksia)]],Lääkkeet[[#This Row],[Suurimman alitusluvan mukainen velvoite 
1.1.-30.6.2025 (pakkauksia)]],Lääkkeet[[#This Row],[Alin saldo 
1.1.-30.6.2025 (pakkauksia)]])*Lääkkeet[[#This Row],[Kirjanpitoarvo / pakkaus 1.1.2025
(EUR  ALV 0 %)]]</f>
        <v>0</v>
      </c>
      <c r="P1780" s="17"/>
      <c r="Q1780" s="12"/>
      <c r="R1780" s="12"/>
      <c r="S1780" s="12"/>
      <c r="T1780" s="13"/>
      <c r="U1780" s="39">
        <f>MIN(Lääkkeet[[#This Row],[Velvoite 1.7.2025 (pakkauksia)]],Lääkkeet[[#This Row],[Suurimman alitusluvan mukainen velvoite
1.7.-31.12.2025 (pakkauksia)]],Lääkkeet[[#This Row],[Alin saldo 
1.7.-31.12.2025 (pakkauksia)]])*Lääkkeet[[#This Row],[Kirjanpitoarvo / pakkaus 1.7.2025
(EUR  ALV 0 %)]]</f>
        <v>0</v>
      </c>
      <c r="W1780" s="49" t="str" cm="1">
        <f t="array" ref="W1780">IFERROR(_xlfn.IFS(Lääkkeet[[#This Row],[Sitoutunut pääoma 
1.1.-30.6.2025 (EUR)]]&gt;0,"Täytetyt",Lääkkeet[[#This Row],[Sitoutunut pääoma 
1.7.-31.12.2025 (EUR)]]&gt;0,"Täytetyt"),"")</f>
        <v/>
      </c>
      <c r="X1780" s="49"/>
      <c r="Y1780" s="5">
        <f>Hakulomake!$B$29</f>
        <v>0</v>
      </c>
    </row>
    <row r="1781" spans="2:25" x14ac:dyDescent="0.25">
      <c r="B1781" s="5">
        <f>Hakulomake!$B$17</f>
        <v>0</v>
      </c>
      <c r="J1781" s="16"/>
      <c r="O1781" s="39">
        <f>MIN(Lääkkeet[[#This Row],[Velvoite 1.1.2025 (pakkauksia)]],Lääkkeet[[#This Row],[Suurimman alitusluvan mukainen velvoite 
1.1.-30.6.2025 (pakkauksia)]],Lääkkeet[[#This Row],[Alin saldo 
1.1.-30.6.2025 (pakkauksia)]])*Lääkkeet[[#This Row],[Kirjanpitoarvo / pakkaus 1.1.2025
(EUR  ALV 0 %)]]</f>
        <v>0</v>
      </c>
      <c r="P1781" s="17"/>
      <c r="Q1781" s="12"/>
      <c r="R1781" s="12"/>
      <c r="S1781" s="12"/>
      <c r="T1781" s="13"/>
      <c r="U1781" s="39">
        <f>MIN(Lääkkeet[[#This Row],[Velvoite 1.7.2025 (pakkauksia)]],Lääkkeet[[#This Row],[Suurimman alitusluvan mukainen velvoite
1.7.-31.12.2025 (pakkauksia)]],Lääkkeet[[#This Row],[Alin saldo 
1.7.-31.12.2025 (pakkauksia)]])*Lääkkeet[[#This Row],[Kirjanpitoarvo / pakkaus 1.7.2025
(EUR  ALV 0 %)]]</f>
        <v>0</v>
      </c>
      <c r="W1781" s="49" t="str" cm="1">
        <f t="array" ref="W1781">IFERROR(_xlfn.IFS(Lääkkeet[[#This Row],[Sitoutunut pääoma 
1.1.-30.6.2025 (EUR)]]&gt;0,"Täytetyt",Lääkkeet[[#This Row],[Sitoutunut pääoma 
1.7.-31.12.2025 (EUR)]]&gt;0,"Täytetyt"),"")</f>
        <v/>
      </c>
      <c r="X1781" s="49"/>
      <c r="Y1781" s="5">
        <f>Hakulomake!$B$29</f>
        <v>0</v>
      </c>
    </row>
    <row r="1782" spans="2:25" x14ac:dyDescent="0.25">
      <c r="B1782" s="5">
        <f>Hakulomake!$B$17</f>
        <v>0</v>
      </c>
      <c r="J1782" s="16"/>
      <c r="O1782" s="39">
        <f>MIN(Lääkkeet[[#This Row],[Velvoite 1.1.2025 (pakkauksia)]],Lääkkeet[[#This Row],[Suurimman alitusluvan mukainen velvoite 
1.1.-30.6.2025 (pakkauksia)]],Lääkkeet[[#This Row],[Alin saldo 
1.1.-30.6.2025 (pakkauksia)]])*Lääkkeet[[#This Row],[Kirjanpitoarvo / pakkaus 1.1.2025
(EUR  ALV 0 %)]]</f>
        <v>0</v>
      </c>
      <c r="P1782" s="17"/>
      <c r="Q1782" s="12"/>
      <c r="R1782" s="12"/>
      <c r="S1782" s="12"/>
      <c r="T1782" s="13"/>
      <c r="U1782" s="39">
        <f>MIN(Lääkkeet[[#This Row],[Velvoite 1.7.2025 (pakkauksia)]],Lääkkeet[[#This Row],[Suurimman alitusluvan mukainen velvoite
1.7.-31.12.2025 (pakkauksia)]],Lääkkeet[[#This Row],[Alin saldo 
1.7.-31.12.2025 (pakkauksia)]])*Lääkkeet[[#This Row],[Kirjanpitoarvo / pakkaus 1.7.2025
(EUR  ALV 0 %)]]</f>
        <v>0</v>
      </c>
      <c r="W1782" s="49" t="str" cm="1">
        <f t="array" ref="W1782">IFERROR(_xlfn.IFS(Lääkkeet[[#This Row],[Sitoutunut pääoma 
1.1.-30.6.2025 (EUR)]]&gt;0,"Täytetyt",Lääkkeet[[#This Row],[Sitoutunut pääoma 
1.7.-31.12.2025 (EUR)]]&gt;0,"Täytetyt"),"")</f>
        <v/>
      </c>
      <c r="X1782" s="49"/>
      <c r="Y1782" s="5">
        <f>Hakulomake!$B$29</f>
        <v>0</v>
      </c>
    </row>
    <row r="1783" spans="2:25" x14ac:dyDescent="0.25">
      <c r="B1783" s="5">
        <f>Hakulomake!$B$17</f>
        <v>0</v>
      </c>
      <c r="J1783" s="16"/>
      <c r="O1783" s="39">
        <f>MIN(Lääkkeet[[#This Row],[Velvoite 1.1.2025 (pakkauksia)]],Lääkkeet[[#This Row],[Suurimman alitusluvan mukainen velvoite 
1.1.-30.6.2025 (pakkauksia)]],Lääkkeet[[#This Row],[Alin saldo 
1.1.-30.6.2025 (pakkauksia)]])*Lääkkeet[[#This Row],[Kirjanpitoarvo / pakkaus 1.1.2025
(EUR  ALV 0 %)]]</f>
        <v>0</v>
      </c>
      <c r="P1783" s="17"/>
      <c r="Q1783" s="12"/>
      <c r="R1783" s="12"/>
      <c r="S1783" s="12"/>
      <c r="T1783" s="13"/>
      <c r="U1783" s="39">
        <f>MIN(Lääkkeet[[#This Row],[Velvoite 1.7.2025 (pakkauksia)]],Lääkkeet[[#This Row],[Suurimman alitusluvan mukainen velvoite
1.7.-31.12.2025 (pakkauksia)]],Lääkkeet[[#This Row],[Alin saldo 
1.7.-31.12.2025 (pakkauksia)]])*Lääkkeet[[#This Row],[Kirjanpitoarvo / pakkaus 1.7.2025
(EUR  ALV 0 %)]]</f>
        <v>0</v>
      </c>
      <c r="W1783" s="49" t="str" cm="1">
        <f t="array" ref="W1783">IFERROR(_xlfn.IFS(Lääkkeet[[#This Row],[Sitoutunut pääoma 
1.1.-30.6.2025 (EUR)]]&gt;0,"Täytetyt",Lääkkeet[[#This Row],[Sitoutunut pääoma 
1.7.-31.12.2025 (EUR)]]&gt;0,"Täytetyt"),"")</f>
        <v/>
      </c>
      <c r="X1783" s="49"/>
      <c r="Y1783" s="5">
        <f>Hakulomake!$B$29</f>
        <v>0</v>
      </c>
    </row>
    <row r="1784" spans="2:25" x14ac:dyDescent="0.25">
      <c r="B1784" s="5">
        <f>Hakulomake!$B$17</f>
        <v>0</v>
      </c>
      <c r="J1784" s="16"/>
      <c r="O1784" s="39">
        <f>MIN(Lääkkeet[[#This Row],[Velvoite 1.1.2025 (pakkauksia)]],Lääkkeet[[#This Row],[Suurimman alitusluvan mukainen velvoite 
1.1.-30.6.2025 (pakkauksia)]],Lääkkeet[[#This Row],[Alin saldo 
1.1.-30.6.2025 (pakkauksia)]])*Lääkkeet[[#This Row],[Kirjanpitoarvo / pakkaus 1.1.2025
(EUR  ALV 0 %)]]</f>
        <v>0</v>
      </c>
      <c r="P1784" s="17"/>
      <c r="Q1784" s="12"/>
      <c r="R1784" s="12"/>
      <c r="S1784" s="12"/>
      <c r="T1784" s="13"/>
      <c r="U1784" s="39">
        <f>MIN(Lääkkeet[[#This Row],[Velvoite 1.7.2025 (pakkauksia)]],Lääkkeet[[#This Row],[Suurimman alitusluvan mukainen velvoite
1.7.-31.12.2025 (pakkauksia)]],Lääkkeet[[#This Row],[Alin saldo 
1.7.-31.12.2025 (pakkauksia)]])*Lääkkeet[[#This Row],[Kirjanpitoarvo / pakkaus 1.7.2025
(EUR  ALV 0 %)]]</f>
        <v>0</v>
      </c>
      <c r="W1784" s="49" t="str" cm="1">
        <f t="array" ref="W1784">IFERROR(_xlfn.IFS(Lääkkeet[[#This Row],[Sitoutunut pääoma 
1.1.-30.6.2025 (EUR)]]&gt;0,"Täytetyt",Lääkkeet[[#This Row],[Sitoutunut pääoma 
1.7.-31.12.2025 (EUR)]]&gt;0,"Täytetyt"),"")</f>
        <v/>
      </c>
      <c r="X1784" s="49"/>
      <c r="Y1784" s="5">
        <f>Hakulomake!$B$29</f>
        <v>0</v>
      </c>
    </row>
    <row r="1785" spans="2:25" x14ac:dyDescent="0.25">
      <c r="B1785" s="5">
        <f>Hakulomake!$B$17</f>
        <v>0</v>
      </c>
      <c r="J1785" s="16"/>
      <c r="O1785" s="39">
        <f>MIN(Lääkkeet[[#This Row],[Velvoite 1.1.2025 (pakkauksia)]],Lääkkeet[[#This Row],[Suurimman alitusluvan mukainen velvoite 
1.1.-30.6.2025 (pakkauksia)]],Lääkkeet[[#This Row],[Alin saldo 
1.1.-30.6.2025 (pakkauksia)]])*Lääkkeet[[#This Row],[Kirjanpitoarvo / pakkaus 1.1.2025
(EUR  ALV 0 %)]]</f>
        <v>0</v>
      </c>
      <c r="P1785" s="17"/>
      <c r="Q1785" s="12"/>
      <c r="R1785" s="12"/>
      <c r="S1785" s="12"/>
      <c r="T1785" s="13"/>
      <c r="U1785" s="39">
        <f>MIN(Lääkkeet[[#This Row],[Velvoite 1.7.2025 (pakkauksia)]],Lääkkeet[[#This Row],[Suurimman alitusluvan mukainen velvoite
1.7.-31.12.2025 (pakkauksia)]],Lääkkeet[[#This Row],[Alin saldo 
1.7.-31.12.2025 (pakkauksia)]])*Lääkkeet[[#This Row],[Kirjanpitoarvo / pakkaus 1.7.2025
(EUR  ALV 0 %)]]</f>
        <v>0</v>
      </c>
      <c r="W1785" s="49" t="str" cm="1">
        <f t="array" ref="W1785">IFERROR(_xlfn.IFS(Lääkkeet[[#This Row],[Sitoutunut pääoma 
1.1.-30.6.2025 (EUR)]]&gt;0,"Täytetyt",Lääkkeet[[#This Row],[Sitoutunut pääoma 
1.7.-31.12.2025 (EUR)]]&gt;0,"Täytetyt"),"")</f>
        <v/>
      </c>
      <c r="X1785" s="49"/>
      <c r="Y1785" s="5">
        <f>Hakulomake!$B$29</f>
        <v>0</v>
      </c>
    </row>
    <row r="1786" spans="2:25" x14ac:dyDescent="0.25">
      <c r="B1786" s="5">
        <f>Hakulomake!$B$17</f>
        <v>0</v>
      </c>
      <c r="J1786" s="16"/>
      <c r="O1786" s="39">
        <f>MIN(Lääkkeet[[#This Row],[Velvoite 1.1.2025 (pakkauksia)]],Lääkkeet[[#This Row],[Suurimman alitusluvan mukainen velvoite 
1.1.-30.6.2025 (pakkauksia)]],Lääkkeet[[#This Row],[Alin saldo 
1.1.-30.6.2025 (pakkauksia)]])*Lääkkeet[[#This Row],[Kirjanpitoarvo / pakkaus 1.1.2025
(EUR  ALV 0 %)]]</f>
        <v>0</v>
      </c>
      <c r="P1786" s="17"/>
      <c r="Q1786" s="12"/>
      <c r="R1786" s="12"/>
      <c r="S1786" s="12"/>
      <c r="T1786" s="13"/>
      <c r="U1786" s="39">
        <f>MIN(Lääkkeet[[#This Row],[Velvoite 1.7.2025 (pakkauksia)]],Lääkkeet[[#This Row],[Suurimman alitusluvan mukainen velvoite
1.7.-31.12.2025 (pakkauksia)]],Lääkkeet[[#This Row],[Alin saldo 
1.7.-31.12.2025 (pakkauksia)]])*Lääkkeet[[#This Row],[Kirjanpitoarvo / pakkaus 1.7.2025
(EUR  ALV 0 %)]]</f>
        <v>0</v>
      </c>
      <c r="W1786" s="49" t="str" cm="1">
        <f t="array" ref="W1786">IFERROR(_xlfn.IFS(Lääkkeet[[#This Row],[Sitoutunut pääoma 
1.1.-30.6.2025 (EUR)]]&gt;0,"Täytetyt",Lääkkeet[[#This Row],[Sitoutunut pääoma 
1.7.-31.12.2025 (EUR)]]&gt;0,"Täytetyt"),"")</f>
        <v/>
      </c>
      <c r="X1786" s="49"/>
      <c r="Y1786" s="5">
        <f>Hakulomake!$B$29</f>
        <v>0</v>
      </c>
    </row>
    <row r="1787" spans="2:25" x14ac:dyDescent="0.25">
      <c r="B1787" s="5">
        <f>Hakulomake!$B$17</f>
        <v>0</v>
      </c>
      <c r="J1787" s="16"/>
      <c r="O1787" s="39">
        <f>MIN(Lääkkeet[[#This Row],[Velvoite 1.1.2025 (pakkauksia)]],Lääkkeet[[#This Row],[Suurimman alitusluvan mukainen velvoite 
1.1.-30.6.2025 (pakkauksia)]],Lääkkeet[[#This Row],[Alin saldo 
1.1.-30.6.2025 (pakkauksia)]])*Lääkkeet[[#This Row],[Kirjanpitoarvo / pakkaus 1.1.2025
(EUR  ALV 0 %)]]</f>
        <v>0</v>
      </c>
      <c r="P1787" s="17"/>
      <c r="Q1787" s="12"/>
      <c r="R1787" s="12"/>
      <c r="S1787" s="12"/>
      <c r="T1787" s="13"/>
      <c r="U1787" s="39">
        <f>MIN(Lääkkeet[[#This Row],[Velvoite 1.7.2025 (pakkauksia)]],Lääkkeet[[#This Row],[Suurimman alitusluvan mukainen velvoite
1.7.-31.12.2025 (pakkauksia)]],Lääkkeet[[#This Row],[Alin saldo 
1.7.-31.12.2025 (pakkauksia)]])*Lääkkeet[[#This Row],[Kirjanpitoarvo / pakkaus 1.7.2025
(EUR  ALV 0 %)]]</f>
        <v>0</v>
      </c>
      <c r="W1787" s="49" t="str" cm="1">
        <f t="array" ref="W1787">IFERROR(_xlfn.IFS(Lääkkeet[[#This Row],[Sitoutunut pääoma 
1.1.-30.6.2025 (EUR)]]&gt;0,"Täytetyt",Lääkkeet[[#This Row],[Sitoutunut pääoma 
1.7.-31.12.2025 (EUR)]]&gt;0,"Täytetyt"),"")</f>
        <v/>
      </c>
      <c r="X1787" s="49"/>
      <c r="Y1787" s="5">
        <f>Hakulomake!$B$29</f>
        <v>0</v>
      </c>
    </row>
    <row r="1788" spans="2:25" x14ac:dyDescent="0.25">
      <c r="B1788" s="5">
        <f>Hakulomake!$B$17</f>
        <v>0</v>
      </c>
      <c r="J1788" s="16"/>
      <c r="O1788" s="39">
        <f>MIN(Lääkkeet[[#This Row],[Velvoite 1.1.2025 (pakkauksia)]],Lääkkeet[[#This Row],[Suurimman alitusluvan mukainen velvoite 
1.1.-30.6.2025 (pakkauksia)]],Lääkkeet[[#This Row],[Alin saldo 
1.1.-30.6.2025 (pakkauksia)]])*Lääkkeet[[#This Row],[Kirjanpitoarvo / pakkaus 1.1.2025
(EUR  ALV 0 %)]]</f>
        <v>0</v>
      </c>
      <c r="P1788" s="17"/>
      <c r="Q1788" s="12"/>
      <c r="R1788" s="12"/>
      <c r="S1788" s="12"/>
      <c r="T1788" s="13"/>
      <c r="U1788" s="39">
        <f>MIN(Lääkkeet[[#This Row],[Velvoite 1.7.2025 (pakkauksia)]],Lääkkeet[[#This Row],[Suurimman alitusluvan mukainen velvoite
1.7.-31.12.2025 (pakkauksia)]],Lääkkeet[[#This Row],[Alin saldo 
1.7.-31.12.2025 (pakkauksia)]])*Lääkkeet[[#This Row],[Kirjanpitoarvo / pakkaus 1.7.2025
(EUR  ALV 0 %)]]</f>
        <v>0</v>
      </c>
      <c r="W1788" s="49" t="str" cm="1">
        <f t="array" ref="W1788">IFERROR(_xlfn.IFS(Lääkkeet[[#This Row],[Sitoutunut pääoma 
1.1.-30.6.2025 (EUR)]]&gt;0,"Täytetyt",Lääkkeet[[#This Row],[Sitoutunut pääoma 
1.7.-31.12.2025 (EUR)]]&gt;0,"Täytetyt"),"")</f>
        <v/>
      </c>
      <c r="X1788" s="49"/>
      <c r="Y1788" s="5">
        <f>Hakulomake!$B$29</f>
        <v>0</v>
      </c>
    </row>
    <row r="1789" spans="2:25" x14ac:dyDescent="0.25">
      <c r="B1789" s="5">
        <f>Hakulomake!$B$17</f>
        <v>0</v>
      </c>
      <c r="J1789" s="16"/>
      <c r="O1789" s="39">
        <f>MIN(Lääkkeet[[#This Row],[Velvoite 1.1.2025 (pakkauksia)]],Lääkkeet[[#This Row],[Suurimman alitusluvan mukainen velvoite 
1.1.-30.6.2025 (pakkauksia)]],Lääkkeet[[#This Row],[Alin saldo 
1.1.-30.6.2025 (pakkauksia)]])*Lääkkeet[[#This Row],[Kirjanpitoarvo / pakkaus 1.1.2025
(EUR  ALV 0 %)]]</f>
        <v>0</v>
      </c>
      <c r="P1789" s="17"/>
      <c r="Q1789" s="12"/>
      <c r="R1789" s="12"/>
      <c r="S1789" s="12"/>
      <c r="T1789" s="13"/>
      <c r="U1789" s="39">
        <f>MIN(Lääkkeet[[#This Row],[Velvoite 1.7.2025 (pakkauksia)]],Lääkkeet[[#This Row],[Suurimman alitusluvan mukainen velvoite
1.7.-31.12.2025 (pakkauksia)]],Lääkkeet[[#This Row],[Alin saldo 
1.7.-31.12.2025 (pakkauksia)]])*Lääkkeet[[#This Row],[Kirjanpitoarvo / pakkaus 1.7.2025
(EUR  ALV 0 %)]]</f>
        <v>0</v>
      </c>
      <c r="W1789" s="49" t="str" cm="1">
        <f t="array" ref="W1789">IFERROR(_xlfn.IFS(Lääkkeet[[#This Row],[Sitoutunut pääoma 
1.1.-30.6.2025 (EUR)]]&gt;0,"Täytetyt",Lääkkeet[[#This Row],[Sitoutunut pääoma 
1.7.-31.12.2025 (EUR)]]&gt;0,"Täytetyt"),"")</f>
        <v/>
      </c>
      <c r="X1789" s="49"/>
      <c r="Y1789" s="5">
        <f>Hakulomake!$B$29</f>
        <v>0</v>
      </c>
    </row>
    <row r="1790" spans="2:25" x14ac:dyDescent="0.25">
      <c r="B1790" s="5">
        <f>Hakulomake!$B$17</f>
        <v>0</v>
      </c>
      <c r="J1790" s="16"/>
      <c r="O1790" s="39">
        <f>MIN(Lääkkeet[[#This Row],[Velvoite 1.1.2025 (pakkauksia)]],Lääkkeet[[#This Row],[Suurimman alitusluvan mukainen velvoite 
1.1.-30.6.2025 (pakkauksia)]],Lääkkeet[[#This Row],[Alin saldo 
1.1.-30.6.2025 (pakkauksia)]])*Lääkkeet[[#This Row],[Kirjanpitoarvo / pakkaus 1.1.2025
(EUR  ALV 0 %)]]</f>
        <v>0</v>
      </c>
      <c r="P1790" s="17"/>
      <c r="Q1790" s="12"/>
      <c r="R1790" s="12"/>
      <c r="S1790" s="12"/>
      <c r="T1790" s="13"/>
      <c r="U1790" s="39">
        <f>MIN(Lääkkeet[[#This Row],[Velvoite 1.7.2025 (pakkauksia)]],Lääkkeet[[#This Row],[Suurimman alitusluvan mukainen velvoite
1.7.-31.12.2025 (pakkauksia)]],Lääkkeet[[#This Row],[Alin saldo 
1.7.-31.12.2025 (pakkauksia)]])*Lääkkeet[[#This Row],[Kirjanpitoarvo / pakkaus 1.7.2025
(EUR  ALV 0 %)]]</f>
        <v>0</v>
      </c>
      <c r="W1790" s="49" t="str" cm="1">
        <f t="array" ref="W1790">IFERROR(_xlfn.IFS(Lääkkeet[[#This Row],[Sitoutunut pääoma 
1.1.-30.6.2025 (EUR)]]&gt;0,"Täytetyt",Lääkkeet[[#This Row],[Sitoutunut pääoma 
1.7.-31.12.2025 (EUR)]]&gt;0,"Täytetyt"),"")</f>
        <v/>
      </c>
      <c r="X1790" s="49"/>
      <c r="Y1790" s="5">
        <f>Hakulomake!$B$29</f>
        <v>0</v>
      </c>
    </row>
    <row r="1791" spans="2:25" x14ac:dyDescent="0.25">
      <c r="B1791" s="5">
        <f>Hakulomake!$B$17</f>
        <v>0</v>
      </c>
      <c r="J1791" s="16"/>
      <c r="O1791" s="39">
        <f>MIN(Lääkkeet[[#This Row],[Velvoite 1.1.2025 (pakkauksia)]],Lääkkeet[[#This Row],[Suurimman alitusluvan mukainen velvoite 
1.1.-30.6.2025 (pakkauksia)]],Lääkkeet[[#This Row],[Alin saldo 
1.1.-30.6.2025 (pakkauksia)]])*Lääkkeet[[#This Row],[Kirjanpitoarvo / pakkaus 1.1.2025
(EUR  ALV 0 %)]]</f>
        <v>0</v>
      </c>
      <c r="P1791" s="17"/>
      <c r="Q1791" s="12"/>
      <c r="R1791" s="12"/>
      <c r="S1791" s="12"/>
      <c r="T1791" s="13"/>
      <c r="U1791" s="39">
        <f>MIN(Lääkkeet[[#This Row],[Velvoite 1.7.2025 (pakkauksia)]],Lääkkeet[[#This Row],[Suurimman alitusluvan mukainen velvoite
1.7.-31.12.2025 (pakkauksia)]],Lääkkeet[[#This Row],[Alin saldo 
1.7.-31.12.2025 (pakkauksia)]])*Lääkkeet[[#This Row],[Kirjanpitoarvo / pakkaus 1.7.2025
(EUR  ALV 0 %)]]</f>
        <v>0</v>
      </c>
      <c r="W1791" s="49" t="str" cm="1">
        <f t="array" ref="W1791">IFERROR(_xlfn.IFS(Lääkkeet[[#This Row],[Sitoutunut pääoma 
1.1.-30.6.2025 (EUR)]]&gt;0,"Täytetyt",Lääkkeet[[#This Row],[Sitoutunut pääoma 
1.7.-31.12.2025 (EUR)]]&gt;0,"Täytetyt"),"")</f>
        <v/>
      </c>
      <c r="X1791" s="49"/>
      <c r="Y1791" s="5">
        <f>Hakulomake!$B$29</f>
        <v>0</v>
      </c>
    </row>
    <row r="1792" spans="2:25" x14ac:dyDescent="0.25">
      <c r="B1792" s="5">
        <f>Hakulomake!$B$17</f>
        <v>0</v>
      </c>
      <c r="J1792" s="16"/>
      <c r="O1792" s="39">
        <f>MIN(Lääkkeet[[#This Row],[Velvoite 1.1.2025 (pakkauksia)]],Lääkkeet[[#This Row],[Suurimman alitusluvan mukainen velvoite 
1.1.-30.6.2025 (pakkauksia)]],Lääkkeet[[#This Row],[Alin saldo 
1.1.-30.6.2025 (pakkauksia)]])*Lääkkeet[[#This Row],[Kirjanpitoarvo / pakkaus 1.1.2025
(EUR  ALV 0 %)]]</f>
        <v>0</v>
      </c>
      <c r="P1792" s="17"/>
      <c r="Q1792" s="12"/>
      <c r="R1792" s="12"/>
      <c r="S1792" s="12"/>
      <c r="T1792" s="13"/>
      <c r="U1792" s="39">
        <f>MIN(Lääkkeet[[#This Row],[Velvoite 1.7.2025 (pakkauksia)]],Lääkkeet[[#This Row],[Suurimman alitusluvan mukainen velvoite
1.7.-31.12.2025 (pakkauksia)]],Lääkkeet[[#This Row],[Alin saldo 
1.7.-31.12.2025 (pakkauksia)]])*Lääkkeet[[#This Row],[Kirjanpitoarvo / pakkaus 1.7.2025
(EUR  ALV 0 %)]]</f>
        <v>0</v>
      </c>
      <c r="W1792" s="49" t="str" cm="1">
        <f t="array" ref="W1792">IFERROR(_xlfn.IFS(Lääkkeet[[#This Row],[Sitoutunut pääoma 
1.1.-30.6.2025 (EUR)]]&gt;0,"Täytetyt",Lääkkeet[[#This Row],[Sitoutunut pääoma 
1.7.-31.12.2025 (EUR)]]&gt;0,"Täytetyt"),"")</f>
        <v/>
      </c>
      <c r="X1792" s="49"/>
      <c r="Y1792" s="5">
        <f>Hakulomake!$B$29</f>
        <v>0</v>
      </c>
    </row>
    <row r="1793" spans="2:25" x14ac:dyDescent="0.25">
      <c r="B1793" s="5">
        <f>Hakulomake!$B$17</f>
        <v>0</v>
      </c>
      <c r="J1793" s="16"/>
      <c r="O1793" s="39">
        <f>MIN(Lääkkeet[[#This Row],[Velvoite 1.1.2025 (pakkauksia)]],Lääkkeet[[#This Row],[Suurimman alitusluvan mukainen velvoite 
1.1.-30.6.2025 (pakkauksia)]],Lääkkeet[[#This Row],[Alin saldo 
1.1.-30.6.2025 (pakkauksia)]])*Lääkkeet[[#This Row],[Kirjanpitoarvo / pakkaus 1.1.2025
(EUR  ALV 0 %)]]</f>
        <v>0</v>
      </c>
      <c r="P1793" s="17"/>
      <c r="Q1793" s="12"/>
      <c r="R1793" s="12"/>
      <c r="S1793" s="12"/>
      <c r="T1793" s="13"/>
      <c r="U1793" s="39">
        <f>MIN(Lääkkeet[[#This Row],[Velvoite 1.7.2025 (pakkauksia)]],Lääkkeet[[#This Row],[Suurimman alitusluvan mukainen velvoite
1.7.-31.12.2025 (pakkauksia)]],Lääkkeet[[#This Row],[Alin saldo 
1.7.-31.12.2025 (pakkauksia)]])*Lääkkeet[[#This Row],[Kirjanpitoarvo / pakkaus 1.7.2025
(EUR  ALV 0 %)]]</f>
        <v>0</v>
      </c>
      <c r="W1793" s="49" t="str" cm="1">
        <f t="array" ref="W1793">IFERROR(_xlfn.IFS(Lääkkeet[[#This Row],[Sitoutunut pääoma 
1.1.-30.6.2025 (EUR)]]&gt;0,"Täytetyt",Lääkkeet[[#This Row],[Sitoutunut pääoma 
1.7.-31.12.2025 (EUR)]]&gt;0,"Täytetyt"),"")</f>
        <v/>
      </c>
      <c r="X1793" s="49"/>
      <c r="Y1793" s="5">
        <f>Hakulomake!$B$29</f>
        <v>0</v>
      </c>
    </row>
    <row r="1794" spans="2:25" x14ac:dyDescent="0.25">
      <c r="B1794" s="5">
        <f>Hakulomake!$B$17</f>
        <v>0</v>
      </c>
      <c r="J1794" s="16"/>
      <c r="O1794" s="39">
        <f>MIN(Lääkkeet[[#This Row],[Velvoite 1.1.2025 (pakkauksia)]],Lääkkeet[[#This Row],[Suurimman alitusluvan mukainen velvoite 
1.1.-30.6.2025 (pakkauksia)]],Lääkkeet[[#This Row],[Alin saldo 
1.1.-30.6.2025 (pakkauksia)]])*Lääkkeet[[#This Row],[Kirjanpitoarvo / pakkaus 1.1.2025
(EUR  ALV 0 %)]]</f>
        <v>0</v>
      </c>
      <c r="P1794" s="17"/>
      <c r="Q1794" s="12"/>
      <c r="R1794" s="12"/>
      <c r="S1794" s="12"/>
      <c r="T1794" s="13"/>
      <c r="U1794" s="39">
        <f>MIN(Lääkkeet[[#This Row],[Velvoite 1.7.2025 (pakkauksia)]],Lääkkeet[[#This Row],[Suurimman alitusluvan mukainen velvoite
1.7.-31.12.2025 (pakkauksia)]],Lääkkeet[[#This Row],[Alin saldo 
1.7.-31.12.2025 (pakkauksia)]])*Lääkkeet[[#This Row],[Kirjanpitoarvo / pakkaus 1.7.2025
(EUR  ALV 0 %)]]</f>
        <v>0</v>
      </c>
      <c r="W1794" s="49" t="str" cm="1">
        <f t="array" ref="W1794">IFERROR(_xlfn.IFS(Lääkkeet[[#This Row],[Sitoutunut pääoma 
1.1.-30.6.2025 (EUR)]]&gt;0,"Täytetyt",Lääkkeet[[#This Row],[Sitoutunut pääoma 
1.7.-31.12.2025 (EUR)]]&gt;0,"Täytetyt"),"")</f>
        <v/>
      </c>
      <c r="X1794" s="49"/>
      <c r="Y1794" s="5">
        <f>Hakulomake!$B$29</f>
        <v>0</v>
      </c>
    </row>
    <row r="1795" spans="2:25" x14ac:dyDescent="0.25">
      <c r="B1795" s="5">
        <f>Hakulomake!$B$17</f>
        <v>0</v>
      </c>
      <c r="J1795" s="16"/>
      <c r="O1795" s="39">
        <f>MIN(Lääkkeet[[#This Row],[Velvoite 1.1.2025 (pakkauksia)]],Lääkkeet[[#This Row],[Suurimman alitusluvan mukainen velvoite 
1.1.-30.6.2025 (pakkauksia)]],Lääkkeet[[#This Row],[Alin saldo 
1.1.-30.6.2025 (pakkauksia)]])*Lääkkeet[[#This Row],[Kirjanpitoarvo / pakkaus 1.1.2025
(EUR  ALV 0 %)]]</f>
        <v>0</v>
      </c>
      <c r="P1795" s="17"/>
      <c r="Q1795" s="12"/>
      <c r="R1795" s="12"/>
      <c r="S1795" s="12"/>
      <c r="T1795" s="13"/>
      <c r="U1795" s="39">
        <f>MIN(Lääkkeet[[#This Row],[Velvoite 1.7.2025 (pakkauksia)]],Lääkkeet[[#This Row],[Suurimman alitusluvan mukainen velvoite
1.7.-31.12.2025 (pakkauksia)]],Lääkkeet[[#This Row],[Alin saldo 
1.7.-31.12.2025 (pakkauksia)]])*Lääkkeet[[#This Row],[Kirjanpitoarvo / pakkaus 1.7.2025
(EUR  ALV 0 %)]]</f>
        <v>0</v>
      </c>
      <c r="W1795" s="49" t="str" cm="1">
        <f t="array" ref="W1795">IFERROR(_xlfn.IFS(Lääkkeet[[#This Row],[Sitoutunut pääoma 
1.1.-30.6.2025 (EUR)]]&gt;0,"Täytetyt",Lääkkeet[[#This Row],[Sitoutunut pääoma 
1.7.-31.12.2025 (EUR)]]&gt;0,"Täytetyt"),"")</f>
        <v/>
      </c>
      <c r="X1795" s="49"/>
      <c r="Y1795" s="5">
        <f>Hakulomake!$B$29</f>
        <v>0</v>
      </c>
    </row>
    <row r="1796" spans="2:25" x14ac:dyDescent="0.25">
      <c r="B1796" s="5">
        <f>Hakulomake!$B$17</f>
        <v>0</v>
      </c>
      <c r="J1796" s="16"/>
      <c r="O1796" s="39">
        <f>MIN(Lääkkeet[[#This Row],[Velvoite 1.1.2025 (pakkauksia)]],Lääkkeet[[#This Row],[Suurimman alitusluvan mukainen velvoite 
1.1.-30.6.2025 (pakkauksia)]],Lääkkeet[[#This Row],[Alin saldo 
1.1.-30.6.2025 (pakkauksia)]])*Lääkkeet[[#This Row],[Kirjanpitoarvo / pakkaus 1.1.2025
(EUR  ALV 0 %)]]</f>
        <v>0</v>
      </c>
      <c r="P1796" s="17"/>
      <c r="Q1796" s="12"/>
      <c r="R1796" s="12"/>
      <c r="S1796" s="12"/>
      <c r="T1796" s="13"/>
      <c r="U1796" s="39">
        <f>MIN(Lääkkeet[[#This Row],[Velvoite 1.7.2025 (pakkauksia)]],Lääkkeet[[#This Row],[Suurimman alitusluvan mukainen velvoite
1.7.-31.12.2025 (pakkauksia)]],Lääkkeet[[#This Row],[Alin saldo 
1.7.-31.12.2025 (pakkauksia)]])*Lääkkeet[[#This Row],[Kirjanpitoarvo / pakkaus 1.7.2025
(EUR  ALV 0 %)]]</f>
        <v>0</v>
      </c>
      <c r="W1796" s="49" t="str" cm="1">
        <f t="array" ref="W1796">IFERROR(_xlfn.IFS(Lääkkeet[[#This Row],[Sitoutunut pääoma 
1.1.-30.6.2025 (EUR)]]&gt;0,"Täytetyt",Lääkkeet[[#This Row],[Sitoutunut pääoma 
1.7.-31.12.2025 (EUR)]]&gt;0,"Täytetyt"),"")</f>
        <v/>
      </c>
      <c r="X1796" s="49"/>
      <c r="Y1796" s="5">
        <f>Hakulomake!$B$29</f>
        <v>0</v>
      </c>
    </row>
    <row r="1797" spans="2:25" x14ac:dyDescent="0.25">
      <c r="B1797" s="5">
        <f>Hakulomake!$B$17</f>
        <v>0</v>
      </c>
      <c r="J1797" s="16"/>
      <c r="O1797" s="39">
        <f>MIN(Lääkkeet[[#This Row],[Velvoite 1.1.2025 (pakkauksia)]],Lääkkeet[[#This Row],[Suurimman alitusluvan mukainen velvoite 
1.1.-30.6.2025 (pakkauksia)]],Lääkkeet[[#This Row],[Alin saldo 
1.1.-30.6.2025 (pakkauksia)]])*Lääkkeet[[#This Row],[Kirjanpitoarvo / pakkaus 1.1.2025
(EUR  ALV 0 %)]]</f>
        <v>0</v>
      </c>
      <c r="P1797" s="17"/>
      <c r="Q1797" s="12"/>
      <c r="R1797" s="12"/>
      <c r="S1797" s="12"/>
      <c r="T1797" s="13"/>
      <c r="U1797" s="39">
        <f>MIN(Lääkkeet[[#This Row],[Velvoite 1.7.2025 (pakkauksia)]],Lääkkeet[[#This Row],[Suurimman alitusluvan mukainen velvoite
1.7.-31.12.2025 (pakkauksia)]],Lääkkeet[[#This Row],[Alin saldo 
1.7.-31.12.2025 (pakkauksia)]])*Lääkkeet[[#This Row],[Kirjanpitoarvo / pakkaus 1.7.2025
(EUR  ALV 0 %)]]</f>
        <v>0</v>
      </c>
      <c r="W1797" s="49" t="str" cm="1">
        <f t="array" ref="W1797">IFERROR(_xlfn.IFS(Lääkkeet[[#This Row],[Sitoutunut pääoma 
1.1.-30.6.2025 (EUR)]]&gt;0,"Täytetyt",Lääkkeet[[#This Row],[Sitoutunut pääoma 
1.7.-31.12.2025 (EUR)]]&gt;0,"Täytetyt"),"")</f>
        <v/>
      </c>
      <c r="X1797" s="49"/>
      <c r="Y1797" s="5">
        <f>Hakulomake!$B$29</f>
        <v>0</v>
      </c>
    </row>
    <row r="1798" spans="2:25" x14ac:dyDescent="0.25">
      <c r="B1798" s="5">
        <f>Hakulomake!$B$17</f>
        <v>0</v>
      </c>
      <c r="J1798" s="16"/>
      <c r="O1798" s="39">
        <f>MIN(Lääkkeet[[#This Row],[Velvoite 1.1.2025 (pakkauksia)]],Lääkkeet[[#This Row],[Suurimman alitusluvan mukainen velvoite 
1.1.-30.6.2025 (pakkauksia)]],Lääkkeet[[#This Row],[Alin saldo 
1.1.-30.6.2025 (pakkauksia)]])*Lääkkeet[[#This Row],[Kirjanpitoarvo / pakkaus 1.1.2025
(EUR  ALV 0 %)]]</f>
        <v>0</v>
      </c>
      <c r="P1798" s="17"/>
      <c r="Q1798" s="12"/>
      <c r="R1798" s="12"/>
      <c r="S1798" s="12"/>
      <c r="T1798" s="13"/>
      <c r="U1798" s="39">
        <f>MIN(Lääkkeet[[#This Row],[Velvoite 1.7.2025 (pakkauksia)]],Lääkkeet[[#This Row],[Suurimman alitusluvan mukainen velvoite
1.7.-31.12.2025 (pakkauksia)]],Lääkkeet[[#This Row],[Alin saldo 
1.7.-31.12.2025 (pakkauksia)]])*Lääkkeet[[#This Row],[Kirjanpitoarvo / pakkaus 1.7.2025
(EUR  ALV 0 %)]]</f>
        <v>0</v>
      </c>
      <c r="W1798" s="49" t="str" cm="1">
        <f t="array" ref="W1798">IFERROR(_xlfn.IFS(Lääkkeet[[#This Row],[Sitoutunut pääoma 
1.1.-30.6.2025 (EUR)]]&gt;0,"Täytetyt",Lääkkeet[[#This Row],[Sitoutunut pääoma 
1.7.-31.12.2025 (EUR)]]&gt;0,"Täytetyt"),"")</f>
        <v/>
      </c>
      <c r="X1798" s="49"/>
      <c r="Y1798" s="5">
        <f>Hakulomake!$B$29</f>
        <v>0</v>
      </c>
    </row>
    <row r="1799" spans="2:25" x14ac:dyDescent="0.25">
      <c r="B1799" s="5">
        <f>Hakulomake!$B$17</f>
        <v>0</v>
      </c>
      <c r="J1799" s="16"/>
      <c r="O1799" s="39">
        <f>MIN(Lääkkeet[[#This Row],[Velvoite 1.1.2025 (pakkauksia)]],Lääkkeet[[#This Row],[Suurimman alitusluvan mukainen velvoite 
1.1.-30.6.2025 (pakkauksia)]],Lääkkeet[[#This Row],[Alin saldo 
1.1.-30.6.2025 (pakkauksia)]])*Lääkkeet[[#This Row],[Kirjanpitoarvo / pakkaus 1.1.2025
(EUR  ALV 0 %)]]</f>
        <v>0</v>
      </c>
      <c r="P1799" s="17"/>
      <c r="Q1799" s="12"/>
      <c r="R1799" s="12"/>
      <c r="S1799" s="12"/>
      <c r="T1799" s="13"/>
      <c r="U1799" s="39">
        <f>MIN(Lääkkeet[[#This Row],[Velvoite 1.7.2025 (pakkauksia)]],Lääkkeet[[#This Row],[Suurimman alitusluvan mukainen velvoite
1.7.-31.12.2025 (pakkauksia)]],Lääkkeet[[#This Row],[Alin saldo 
1.7.-31.12.2025 (pakkauksia)]])*Lääkkeet[[#This Row],[Kirjanpitoarvo / pakkaus 1.7.2025
(EUR  ALV 0 %)]]</f>
        <v>0</v>
      </c>
      <c r="W1799" s="49" t="str" cm="1">
        <f t="array" ref="W1799">IFERROR(_xlfn.IFS(Lääkkeet[[#This Row],[Sitoutunut pääoma 
1.1.-30.6.2025 (EUR)]]&gt;0,"Täytetyt",Lääkkeet[[#This Row],[Sitoutunut pääoma 
1.7.-31.12.2025 (EUR)]]&gt;0,"Täytetyt"),"")</f>
        <v/>
      </c>
      <c r="X1799" s="49"/>
      <c r="Y1799" s="5">
        <f>Hakulomake!$B$29</f>
        <v>0</v>
      </c>
    </row>
    <row r="1800" spans="2:25" x14ac:dyDescent="0.25">
      <c r="B1800" s="5">
        <f>Hakulomake!$B$17</f>
        <v>0</v>
      </c>
      <c r="J1800" s="16"/>
      <c r="O1800" s="39">
        <f>MIN(Lääkkeet[[#This Row],[Velvoite 1.1.2025 (pakkauksia)]],Lääkkeet[[#This Row],[Suurimman alitusluvan mukainen velvoite 
1.1.-30.6.2025 (pakkauksia)]],Lääkkeet[[#This Row],[Alin saldo 
1.1.-30.6.2025 (pakkauksia)]])*Lääkkeet[[#This Row],[Kirjanpitoarvo / pakkaus 1.1.2025
(EUR  ALV 0 %)]]</f>
        <v>0</v>
      </c>
      <c r="P1800" s="17"/>
      <c r="Q1800" s="12"/>
      <c r="R1800" s="12"/>
      <c r="S1800" s="12"/>
      <c r="T1800" s="13"/>
      <c r="U1800" s="39">
        <f>MIN(Lääkkeet[[#This Row],[Velvoite 1.7.2025 (pakkauksia)]],Lääkkeet[[#This Row],[Suurimman alitusluvan mukainen velvoite
1.7.-31.12.2025 (pakkauksia)]],Lääkkeet[[#This Row],[Alin saldo 
1.7.-31.12.2025 (pakkauksia)]])*Lääkkeet[[#This Row],[Kirjanpitoarvo / pakkaus 1.7.2025
(EUR  ALV 0 %)]]</f>
        <v>0</v>
      </c>
      <c r="W1800" s="49" t="str" cm="1">
        <f t="array" ref="W1800">IFERROR(_xlfn.IFS(Lääkkeet[[#This Row],[Sitoutunut pääoma 
1.1.-30.6.2025 (EUR)]]&gt;0,"Täytetyt",Lääkkeet[[#This Row],[Sitoutunut pääoma 
1.7.-31.12.2025 (EUR)]]&gt;0,"Täytetyt"),"")</f>
        <v/>
      </c>
      <c r="X1800" s="49"/>
      <c r="Y1800" s="5">
        <f>Hakulomake!$B$29</f>
        <v>0</v>
      </c>
    </row>
    <row r="1801" spans="2:25" x14ac:dyDescent="0.25">
      <c r="B1801" s="5">
        <f>Hakulomake!$B$17</f>
        <v>0</v>
      </c>
      <c r="J1801" s="16"/>
      <c r="O1801" s="39">
        <f>MIN(Lääkkeet[[#This Row],[Velvoite 1.1.2025 (pakkauksia)]],Lääkkeet[[#This Row],[Suurimman alitusluvan mukainen velvoite 
1.1.-30.6.2025 (pakkauksia)]],Lääkkeet[[#This Row],[Alin saldo 
1.1.-30.6.2025 (pakkauksia)]])*Lääkkeet[[#This Row],[Kirjanpitoarvo / pakkaus 1.1.2025
(EUR  ALV 0 %)]]</f>
        <v>0</v>
      </c>
      <c r="P1801" s="17"/>
      <c r="Q1801" s="12"/>
      <c r="R1801" s="12"/>
      <c r="S1801" s="12"/>
      <c r="T1801" s="13"/>
      <c r="U1801" s="39">
        <f>MIN(Lääkkeet[[#This Row],[Velvoite 1.7.2025 (pakkauksia)]],Lääkkeet[[#This Row],[Suurimman alitusluvan mukainen velvoite
1.7.-31.12.2025 (pakkauksia)]],Lääkkeet[[#This Row],[Alin saldo 
1.7.-31.12.2025 (pakkauksia)]])*Lääkkeet[[#This Row],[Kirjanpitoarvo / pakkaus 1.7.2025
(EUR  ALV 0 %)]]</f>
        <v>0</v>
      </c>
      <c r="W1801" s="49" t="str" cm="1">
        <f t="array" ref="W1801">IFERROR(_xlfn.IFS(Lääkkeet[[#This Row],[Sitoutunut pääoma 
1.1.-30.6.2025 (EUR)]]&gt;0,"Täytetyt",Lääkkeet[[#This Row],[Sitoutunut pääoma 
1.7.-31.12.2025 (EUR)]]&gt;0,"Täytetyt"),"")</f>
        <v/>
      </c>
      <c r="X1801" s="49"/>
      <c r="Y1801" s="5">
        <f>Hakulomake!$B$29</f>
        <v>0</v>
      </c>
    </row>
    <row r="1802" spans="2:25" x14ac:dyDescent="0.25">
      <c r="B1802" s="5">
        <f>Hakulomake!$B$17</f>
        <v>0</v>
      </c>
      <c r="J1802" s="16"/>
      <c r="O1802" s="39">
        <f>MIN(Lääkkeet[[#This Row],[Velvoite 1.1.2025 (pakkauksia)]],Lääkkeet[[#This Row],[Suurimman alitusluvan mukainen velvoite 
1.1.-30.6.2025 (pakkauksia)]],Lääkkeet[[#This Row],[Alin saldo 
1.1.-30.6.2025 (pakkauksia)]])*Lääkkeet[[#This Row],[Kirjanpitoarvo / pakkaus 1.1.2025
(EUR  ALV 0 %)]]</f>
        <v>0</v>
      </c>
      <c r="P1802" s="17"/>
      <c r="Q1802" s="12"/>
      <c r="R1802" s="12"/>
      <c r="S1802" s="12"/>
      <c r="T1802" s="13"/>
      <c r="U1802" s="39">
        <f>MIN(Lääkkeet[[#This Row],[Velvoite 1.7.2025 (pakkauksia)]],Lääkkeet[[#This Row],[Suurimman alitusluvan mukainen velvoite
1.7.-31.12.2025 (pakkauksia)]],Lääkkeet[[#This Row],[Alin saldo 
1.7.-31.12.2025 (pakkauksia)]])*Lääkkeet[[#This Row],[Kirjanpitoarvo / pakkaus 1.7.2025
(EUR  ALV 0 %)]]</f>
        <v>0</v>
      </c>
      <c r="W1802" s="49" t="str" cm="1">
        <f t="array" ref="W1802">IFERROR(_xlfn.IFS(Lääkkeet[[#This Row],[Sitoutunut pääoma 
1.1.-30.6.2025 (EUR)]]&gt;0,"Täytetyt",Lääkkeet[[#This Row],[Sitoutunut pääoma 
1.7.-31.12.2025 (EUR)]]&gt;0,"Täytetyt"),"")</f>
        <v/>
      </c>
      <c r="X1802" s="49"/>
      <c r="Y1802" s="5">
        <f>Hakulomake!$B$29</f>
        <v>0</v>
      </c>
    </row>
    <row r="1803" spans="2:25" x14ac:dyDescent="0.25">
      <c r="B1803" s="5">
        <f>Hakulomake!$B$17</f>
        <v>0</v>
      </c>
      <c r="J1803" s="16"/>
      <c r="O1803" s="39">
        <f>MIN(Lääkkeet[[#This Row],[Velvoite 1.1.2025 (pakkauksia)]],Lääkkeet[[#This Row],[Suurimman alitusluvan mukainen velvoite 
1.1.-30.6.2025 (pakkauksia)]],Lääkkeet[[#This Row],[Alin saldo 
1.1.-30.6.2025 (pakkauksia)]])*Lääkkeet[[#This Row],[Kirjanpitoarvo / pakkaus 1.1.2025
(EUR  ALV 0 %)]]</f>
        <v>0</v>
      </c>
      <c r="P1803" s="17"/>
      <c r="Q1803" s="12"/>
      <c r="R1803" s="12"/>
      <c r="S1803" s="12"/>
      <c r="T1803" s="13"/>
      <c r="U1803" s="39">
        <f>MIN(Lääkkeet[[#This Row],[Velvoite 1.7.2025 (pakkauksia)]],Lääkkeet[[#This Row],[Suurimman alitusluvan mukainen velvoite
1.7.-31.12.2025 (pakkauksia)]],Lääkkeet[[#This Row],[Alin saldo 
1.7.-31.12.2025 (pakkauksia)]])*Lääkkeet[[#This Row],[Kirjanpitoarvo / pakkaus 1.7.2025
(EUR  ALV 0 %)]]</f>
        <v>0</v>
      </c>
      <c r="W1803" s="49" t="str" cm="1">
        <f t="array" ref="W1803">IFERROR(_xlfn.IFS(Lääkkeet[[#This Row],[Sitoutunut pääoma 
1.1.-30.6.2025 (EUR)]]&gt;0,"Täytetyt",Lääkkeet[[#This Row],[Sitoutunut pääoma 
1.7.-31.12.2025 (EUR)]]&gt;0,"Täytetyt"),"")</f>
        <v/>
      </c>
      <c r="X1803" s="49"/>
      <c r="Y1803" s="5">
        <f>Hakulomake!$B$29</f>
        <v>0</v>
      </c>
    </row>
    <row r="1804" spans="2:25" x14ac:dyDescent="0.25">
      <c r="B1804" s="5">
        <f>Hakulomake!$B$17</f>
        <v>0</v>
      </c>
      <c r="J1804" s="16"/>
      <c r="O1804" s="39">
        <f>MIN(Lääkkeet[[#This Row],[Velvoite 1.1.2025 (pakkauksia)]],Lääkkeet[[#This Row],[Suurimman alitusluvan mukainen velvoite 
1.1.-30.6.2025 (pakkauksia)]],Lääkkeet[[#This Row],[Alin saldo 
1.1.-30.6.2025 (pakkauksia)]])*Lääkkeet[[#This Row],[Kirjanpitoarvo / pakkaus 1.1.2025
(EUR  ALV 0 %)]]</f>
        <v>0</v>
      </c>
      <c r="P1804" s="17"/>
      <c r="Q1804" s="12"/>
      <c r="R1804" s="12"/>
      <c r="S1804" s="12"/>
      <c r="T1804" s="13"/>
      <c r="U1804" s="39">
        <f>MIN(Lääkkeet[[#This Row],[Velvoite 1.7.2025 (pakkauksia)]],Lääkkeet[[#This Row],[Suurimman alitusluvan mukainen velvoite
1.7.-31.12.2025 (pakkauksia)]],Lääkkeet[[#This Row],[Alin saldo 
1.7.-31.12.2025 (pakkauksia)]])*Lääkkeet[[#This Row],[Kirjanpitoarvo / pakkaus 1.7.2025
(EUR  ALV 0 %)]]</f>
        <v>0</v>
      </c>
      <c r="W1804" s="49" t="str" cm="1">
        <f t="array" ref="W1804">IFERROR(_xlfn.IFS(Lääkkeet[[#This Row],[Sitoutunut pääoma 
1.1.-30.6.2025 (EUR)]]&gt;0,"Täytetyt",Lääkkeet[[#This Row],[Sitoutunut pääoma 
1.7.-31.12.2025 (EUR)]]&gt;0,"Täytetyt"),"")</f>
        <v/>
      </c>
      <c r="X1804" s="49"/>
      <c r="Y1804" s="5">
        <f>Hakulomake!$B$29</f>
        <v>0</v>
      </c>
    </row>
    <row r="1805" spans="2:25" x14ac:dyDescent="0.25">
      <c r="B1805" s="5">
        <f>Hakulomake!$B$17</f>
        <v>0</v>
      </c>
      <c r="J1805" s="16"/>
      <c r="O1805" s="39">
        <f>MIN(Lääkkeet[[#This Row],[Velvoite 1.1.2025 (pakkauksia)]],Lääkkeet[[#This Row],[Suurimman alitusluvan mukainen velvoite 
1.1.-30.6.2025 (pakkauksia)]],Lääkkeet[[#This Row],[Alin saldo 
1.1.-30.6.2025 (pakkauksia)]])*Lääkkeet[[#This Row],[Kirjanpitoarvo / pakkaus 1.1.2025
(EUR  ALV 0 %)]]</f>
        <v>0</v>
      </c>
      <c r="P1805" s="17"/>
      <c r="Q1805" s="12"/>
      <c r="R1805" s="12"/>
      <c r="S1805" s="12"/>
      <c r="T1805" s="13"/>
      <c r="U1805" s="39">
        <f>MIN(Lääkkeet[[#This Row],[Velvoite 1.7.2025 (pakkauksia)]],Lääkkeet[[#This Row],[Suurimman alitusluvan mukainen velvoite
1.7.-31.12.2025 (pakkauksia)]],Lääkkeet[[#This Row],[Alin saldo 
1.7.-31.12.2025 (pakkauksia)]])*Lääkkeet[[#This Row],[Kirjanpitoarvo / pakkaus 1.7.2025
(EUR  ALV 0 %)]]</f>
        <v>0</v>
      </c>
      <c r="W1805" s="49" t="str" cm="1">
        <f t="array" ref="W1805">IFERROR(_xlfn.IFS(Lääkkeet[[#This Row],[Sitoutunut pääoma 
1.1.-30.6.2025 (EUR)]]&gt;0,"Täytetyt",Lääkkeet[[#This Row],[Sitoutunut pääoma 
1.7.-31.12.2025 (EUR)]]&gt;0,"Täytetyt"),"")</f>
        <v/>
      </c>
      <c r="X1805" s="49"/>
      <c r="Y1805" s="5">
        <f>Hakulomake!$B$29</f>
        <v>0</v>
      </c>
    </row>
    <row r="1806" spans="2:25" x14ac:dyDescent="0.25">
      <c r="B1806" s="5">
        <f>Hakulomake!$B$17</f>
        <v>0</v>
      </c>
      <c r="J1806" s="16"/>
      <c r="O1806" s="39">
        <f>MIN(Lääkkeet[[#This Row],[Velvoite 1.1.2025 (pakkauksia)]],Lääkkeet[[#This Row],[Suurimman alitusluvan mukainen velvoite 
1.1.-30.6.2025 (pakkauksia)]],Lääkkeet[[#This Row],[Alin saldo 
1.1.-30.6.2025 (pakkauksia)]])*Lääkkeet[[#This Row],[Kirjanpitoarvo / pakkaus 1.1.2025
(EUR  ALV 0 %)]]</f>
        <v>0</v>
      </c>
      <c r="P1806" s="17"/>
      <c r="Q1806" s="12"/>
      <c r="R1806" s="12"/>
      <c r="S1806" s="12"/>
      <c r="T1806" s="13"/>
      <c r="U1806" s="39">
        <f>MIN(Lääkkeet[[#This Row],[Velvoite 1.7.2025 (pakkauksia)]],Lääkkeet[[#This Row],[Suurimman alitusluvan mukainen velvoite
1.7.-31.12.2025 (pakkauksia)]],Lääkkeet[[#This Row],[Alin saldo 
1.7.-31.12.2025 (pakkauksia)]])*Lääkkeet[[#This Row],[Kirjanpitoarvo / pakkaus 1.7.2025
(EUR  ALV 0 %)]]</f>
        <v>0</v>
      </c>
      <c r="W1806" s="49" t="str" cm="1">
        <f t="array" ref="W1806">IFERROR(_xlfn.IFS(Lääkkeet[[#This Row],[Sitoutunut pääoma 
1.1.-30.6.2025 (EUR)]]&gt;0,"Täytetyt",Lääkkeet[[#This Row],[Sitoutunut pääoma 
1.7.-31.12.2025 (EUR)]]&gt;0,"Täytetyt"),"")</f>
        <v/>
      </c>
      <c r="X1806" s="49"/>
      <c r="Y1806" s="5">
        <f>Hakulomake!$B$29</f>
        <v>0</v>
      </c>
    </row>
    <row r="1807" spans="2:25" x14ac:dyDescent="0.25">
      <c r="B1807" s="5">
        <f>Hakulomake!$B$17</f>
        <v>0</v>
      </c>
      <c r="J1807" s="16"/>
      <c r="O1807" s="39">
        <f>MIN(Lääkkeet[[#This Row],[Velvoite 1.1.2025 (pakkauksia)]],Lääkkeet[[#This Row],[Suurimman alitusluvan mukainen velvoite 
1.1.-30.6.2025 (pakkauksia)]],Lääkkeet[[#This Row],[Alin saldo 
1.1.-30.6.2025 (pakkauksia)]])*Lääkkeet[[#This Row],[Kirjanpitoarvo / pakkaus 1.1.2025
(EUR  ALV 0 %)]]</f>
        <v>0</v>
      </c>
      <c r="P1807" s="17"/>
      <c r="Q1807" s="12"/>
      <c r="R1807" s="12"/>
      <c r="S1807" s="12"/>
      <c r="T1807" s="13"/>
      <c r="U1807" s="39">
        <f>MIN(Lääkkeet[[#This Row],[Velvoite 1.7.2025 (pakkauksia)]],Lääkkeet[[#This Row],[Suurimman alitusluvan mukainen velvoite
1.7.-31.12.2025 (pakkauksia)]],Lääkkeet[[#This Row],[Alin saldo 
1.7.-31.12.2025 (pakkauksia)]])*Lääkkeet[[#This Row],[Kirjanpitoarvo / pakkaus 1.7.2025
(EUR  ALV 0 %)]]</f>
        <v>0</v>
      </c>
      <c r="W1807" s="49" t="str" cm="1">
        <f t="array" ref="W1807">IFERROR(_xlfn.IFS(Lääkkeet[[#This Row],[Sitoutunut pääoma 
1.1.-30.6.2025 (EUR)]]&gt;0,"Täytetyt",Lääkkeet[[#This Row],[Sitoutunut pääoma 
1.7.-31.12.2025 (EUR)]]&gt;0,"Täytetyt"),"")</f>
        <v/>
      </c>
      <c r="X1807" s="49"/>
      <c r="Y1807" s="5">
        <f>Hakulomake!$B$29</f>
        <v>0</v>
      </c>
    </row>
    <row r="1808" spans="2:25" x14ac:dyDescent="0.25">
      <c r="B1808" s="5">
        <f>Hakulomake!$B$17</f>
        <v>0</v>
      </c>
      <c r="J1808" s="16"/>
      <c r="O1808" s="39">
        <f>MIN(Lääkkeet[[#This Row],[Velvoite 1.1.2025 (pakkauksia)]],Lääkkeet[[#This Row],[Suurimman alitusluvan mukainen velvoite 
1.1.-30.6.2025 (pakkauksia)]],Lääkkeet[[#This Row],[Alin saldo 
1.1.-30.6.2025 (pakkauksia)]])*Lääkkeet[[#This Row],[Kirjanpitoarvo / pakkaus 1.1.2025
(EUR  ALV 0 %)]]</f>
        <v>0</v>
      </c>
      <c r="P1808" s="17"/>
      <c r="Q1808" s="12"/>
      <c r="R1808" s="12"/>
      <c r="S1808" s="12"/>
      <c r="T1808" s="13"/>
      <c r="U1808" s="39">
        <f>MIN(Lääkkeet[[#This Row],[Velvoite 1.7.2025 (pakkauksia)]],Lääkkeet[[#This Row],[Suurimman alitusluvan mukainen velvoite
1.7.-31.12.2025 (pakkauksia)]],Lääkkeet[[#This Row],[Alin saldo 
1.7.-31.12.2025 (pakkauksia)]])*Lääkkeet[[#This Row],[Kirjanpitoarvo / pakkaus 1.7.2025
(EUR  ALV 0 %)]]</f>
        <v>0</v>
      </c>
      <c r="W1808" s="49" t="str" cm="1">
        <f t="array" ref="W1808">IFERROR(_xlfn.IFS(Lääkkeet[[#This Row],[Sitoutunut pääoma 
1.1.-30.6.2025 (EUR)]]&gt;0,"Täytetyt",Lääkkeet[[#This Row],[Sitoutunut pääoma 
1.7.-31.12.2025 (EUR)]]&gt;0,"Täytetyt"),"")</f>
        <v/>
      </c>
      <c r="X1808" s="49"/>
      <c r="Y1808" s="5">
        <f>Hakulomake!$B$29</f>
        <v>0</v>
      </c>
    </row>
    <row r="1809" spans="2:25" x14ac:dyDescent="0.25">
      <c r="B1809" s="5">
        <f>Hakulomake!$B$17</f>
        <v>0</v>
      </c>
      <c r="J1809" s="16"/>
      <c r="O1809" s="39">
        <f>MIN(Lääkkeet[[#This Row],[Velvoite 1.1.2025 (pakkauksia)]],Lääkkeet[[#This Row],[Suurimman alitusluvan mukainen velvoite 
1.1.-30.6.2025 (pakkauksia)]],Lääkkeet[[#This Row],[Alin saldo 
1.1.-30.6.2025 (pakkauksia)]])*Lääkkeet[[#This Row],[Kirjanpitoarvo / pakkaus 1.1.2025
(EUR  ALV 0 %)]]</f>
        <v>0</v>
      </c>
      <c r="P1809" s="17"/>
      <c r="Q1809" s="12"/>
      <c r="R1809" s="12"/>
      <c r="S1809" s="12"/>
      <c r="T1809" s="13"/>
      <c r="U1809" s="39">
        <f>MIN(Lääkkeet[[#This Row],[Velvoite 1.7.2025 (pakkauksia)]],Lääkkeet[[#This Row],[Suurimman alitusluvan mukainen velvoite
1.7.-31.12.2025 (pakkauksia)]],Lääkkeet[[#This Row],[Alin saldo 
1.7.-31.12.2025 (pakkauksia)]])*Lääkkeet[[#This Row],[Kirjanpitoarvo / pakkaus 1.7.2025
(EUR  ALV 0 %)]]</f>
        <v>0</v>
      </c>
      <c r="W1809" s="49" t="str" cm="1">
        <f t="array" ref="W1809">IFERROR(_xlfn.IFS(Lääkkeet[[#This Row],[Sitoutunut pääoma 
1.1.-30.6.2025 (EUR)]]&gt;0,"Täytetyt",Lääkkeet[[#This Row],[Sitoutunut pääoma 
1.7.-31.12.2025 (EUR)]]&gt;0,"Täytetyt"),"")</f>
        <v/>
      </c>
      <c r="X1809" s="49"/>
      <c r="Y1809" s="5">
        <f>Hakulomake!$B$29</f>
        <v>0</v>
      </c>
    </row>
    <row r="1810" spans="2:25" x14ac:dyDescent="0.25">
      <c r="B1810" s="5">
        <f>Hakulomake!$B$17</f>
        <v>0</v>
      </c>
      <c r="J1810" s="16"/>
      <c r="O1810" s="39">
        <f>MIN(Lääkkeet[[#This Row],[Velvoite 1.1.2025 (pakkauksia)]],Lääkkeet[[#This Row],[Suurimman alitusluvan mukainen velvoite 
1.1.-30.6.2025 (pakkauksia)]],Lääkkeet[[#This Row],[Alin saldo 
1.1.-30.6.2025 (pakkauksia)]])*Lääkkeet[[#This Row],[Kirjanpitoarvo / pakkaus 1.1.2025
(EUR  ALV 0 %)]]</f>
        <v>0</v>
      </c>
      <c r="P1810" s="17"/>
      <c r="Q1810" s="12"/>
      <c r="R1810" s="12"/>
      <c r="S1810" s="12"/>
      <c r="T1810" s="13"/>
      <c r="U1810" s="39">
        <f>MIN(Lääkkeet[[#This Row],[Velvoite 1.7.2025 (pakkauksia)]],Lääkkeet[[#This Row],[Suurimman alitusluvan mukainen velvoite
1.7.-31.12.2025 (pakkauksia)]],Lääkkeet[[#This Row],[Alin saldo 
1.7.-31.12.2025 (pakkauksia)]])*Lääkkeet[[#This Row],[Kirjanpitoarvo / pakkaus 1.7.2025
(EUR  ALV 0 %)]]</f>
        <v>0</v>
      </c>
      <c r="W1810" s="49" t="str" cm="1">
        <f t="array" ref="W1810">IFERROR(_xlfn.IFS(Lääkkeet[[#This Row],[Sitoutunut pääoma 
1.1.-30.6.2025 (EUR)]]&gt;0,"Täytetyt",Lääkkeet[[#This Row],[Sitoutunut pääoma 
1.7.-31.12.2025 (EUR)]]&gt;0,"Täytetyt"),"")</f>
        <v/>
      </c>
      <c r="X1810" s="49"/>
      <c r="Y1810" s="5">
        <f>Hakulomake!$B$29</f>
        <v>0</v>
      </c>
    </row>
    <row r="1811" spans="2:25" x14ac:dyDescent="0.25">
      <c r="B1811" s="5">
        <f>Hakulomake!$B$17</f>
        <v>0</v>
      </c>
      <c r="J1811" s="16"/>
      <c r="O1811" s="39">
        <f>MIN(Lääkkeet[[#This Row],[Velvoite 1.1.2025 (pakkauksia)]],Lääkkeet[[#This Row],[Suurimman alitusluvan mukainen velvoite 
1.1.-30.6.2025 (pakkauksia)]],Lääkkeet[[#This Row],[Alin saldo 
1.1.-30.6.2025 (pakkauksia)]])*Lääkkeet[[#This Row],[Kirjanpitoarvo / pakkaus 1.1.2025
(EUR  ALV 0 %)]]</f>
        <v>0</v>
      </c>
      <c r="P1811" s="17"/>
      <c r="Q1811" s="12"/>
      <c r="R1811" s="12"/>
      <c r="S1811" s="12"/>
      <c r="T1811" s="13"/>
      <c r="U1811" s="39">
        <f>MIN(Lääkkeet[[#This Row],[Velvoite 1.7.2025 (pakkauksia)]],Lääkkeet[[#This Row],[Suurimman alitusluvan mukainen velvoite
1.7.-31.12.2025 (pakkauksia)]],Lääkkeet[[#This Row],[Alin saldo 
1.7.-31.12.2025 (pakkauksia)]])*Lääkkeet[[#This Row],[Kirjanpitoarvo / pakkaus 1.7.2025
(EUR  ALV 0 %)]]</f>
        <v>0</v>
      </c>
      <c r="W1811" s="49" t="str" cm="1">
        <f t="array" ref="W1811">IFERROR(_xlfn.IFS(Lääkkeet[[#This Row],[Sitoutunut pääoma 
1.1.-30.6.2025 (EUR)]]&gt;0,"Täytetyt",Lääkkeet[[#This Row],[Sitoutunut pääoma 
1.7.-31.12.2025 (EUR)]]&gt;0,"Täytetyt"),"")</f>
        <v/>
      </c>
      <c r="X1811" s="49"/>
      <c r="Y1811" s="5">
        <f>Hakulomake!$B$29</f>
        <v>0</v>
      </c>
    </row>
    <row r="1812" spans="2:25" x14ac:dyDescent="0.25">
      <c r="B1812" s="5">
        <f>Hakulomake!$B$17</f>
        <v>0</v>
      </c>
      <c r="J1812" s="16"/>
      <c r="O1812" s="39">
        <f>MIN(Lääkkeet[[#This Row],[Velvoite 1.1.2025 (pakkauksia)]],Lääkkeet[[#This Row],[Suurimman alitusluvan mukainen velvoite 
1.1.-30.6.2025 (pakkauksia)]],Lääkkeet[[#This Row],[Alin saldo 
1.1.-30.6.2025 (pakkauksia)]])*Lääkkeet[[#This Row],[Kirjanpitoarvo / pakkaus 1.1.2025
(EUR  ALV 0 %)]]</f>
        <v>0</v>
      </c>
      <c r="P1812" s="17"/>
      <c r="Q1812" s="12"/>
      <c r="R1812" s="12"/>
      <c r="S1812" s="12"/>
      <c r="T1812" s="13"/>
      <c r="U1812" s="39">
        <f>MIN(Lääkkeet[[#This Row],[Velvoite 1.7.2025 (pakkauksia)]],Lääkkeet[[#This Row],[Suurimman alitusluvan mukainen velvoite
1.7.-31.12.2025 (pakkauksia)]],Lääkkeet[[#This Row],[Alin saldo 
1.7.-31.12.2025 (pakkauksia)]])*Lääkkeet[[#This Row],[Kirjanpitoarvo / pakkaus 1.7.2025
(EUR  ALV 0 %)]]</f>
        <v>0</v>
      </c>
      <c r="W1812" s="49" t="str" cm="1">
        <f t="array" ref="W1812">IFERROR(_xlfn.IFS(Lääkkeet[[#This Row],[Sitoutunut pääoma 
1.1.-30.6.2025 (EUR)]]&gt;0,"Täytetyt",Lääkkeet[[#This Row],[Sitoutunut pääoma 
1.7.-31.12.2025 (EUR)]]&gt;0,"Täytetyt"),"")</f>
        <v/>
      </c>
      <c r="X1812" s="49"/>
      <c r="Y1812" s="5">
        <f>Hakulomake!$B$29</f>
        <v>0</v>
      </c>
    </row>
    <row r="1813" spans="2:25" x14ac:dyDescent="0.25">
      <c r="B1813" s="5">
        <f>Hakulomake!$B$17</f>
        <v>0</v>
      </c>
      <c r="J1813" s="16"/>
      <c r="O1813" s="39">
        <f>MIN(Lääkkeet[[#This Row],[Velvoite 1.1.2025 (pakkauksia)]],Lääkkeet[[#This Row],[Suurimman alitusluvan mukainen velvoite 
1.1.-30.6.2025 (pakkauksia)]],Lääkkeet[[#This Row],[Alin saldo 
1.1.-30.6.2025 (pakkauksia)]])*Lääkkeet[[#This Row],[Kirjanpitoarvo / pakkaus 1.1.2025
(EUR  ALV 0 %)]]</f>
        <v>0</v>
      </c>
      <c r="P1813" s="17"/>
      <c r="Q1813" s="12"/>
      <c r="R1813" s="12"/>
      <c r="S1813" s="12"/>
      <c r="T1813" s="13"/>
      <c r="U1813" s="39">
        <f>MIN(Lääkkeet[[#This Row],[Velvoite 1.7.2025 (pakkauksia)]],Lääkkeet[[#This Row],[Suurimman alitusluvan mukainen velvoite
1.7.-31.12.2025 (pakkauksia)]],Lääkkeet[[#This Row],[Alin saldo 
1.7.-31.12.2025 (pakkauksia)]])*Lääkkeet[[#This Row],[Kirjanpitoarvo / pakkaus 1.7.2025
(EUR  ALV 0 %)]]</f>
        <v>0</v>
      </c>
      <c r="W1813" s="49" t="str" cm="1">
        <f t="array" ref="W1813">IFERROR(_xlfn.IFS(Lääkkeet[[#This Row],[Sitoutunut pääoma 
1.1.-30.6.2025 (EUR)]]&gt;0,"Täytetyt",Lääkkeet[[#This Row],[Sitoutunut pääoma 
1.7.-31.12.2025 (EUR)]]&gt;0,"Täytetyt"),"")</f>
        <v/>
      </c>
      <c r="X1813" s="49"/>
      <c r="Y1813" s="5">
        <f>Hakulomake!$B$29</f>
        <v>0</v>
      </c>
    </row>
    <row r="1814" spans="2:25" x14ac:dyDescent="0.25">
      <c r="B1814" s="5">
        <f>Hakulomake!$B$17</f>
        <v>0</v>
      </c>
      <c r="J1814" s="16"/>
      <c r="O1814" s="39">
        <f>MIN(Lääkkeet[[#This Row],[Velvoite 1.1.2025 (pakkauksia)]],Lääkkeet[[#This Row],[Suurimman alitusluvan mukainen velvoite 
1.1.-30.6.2025 (pakkauksia)]],Lääkkeet[[#This Row],[Alin saldo 
1.1.-30.6.2025 (pakkauksia)]])*Lääkkeet[[#This Row],[Kirjanpitoarvo / pakkaus 1.1.2025
(EUR  ALV 0 %)]]</f>
        <v>0</v>
      </c>
      <c r="P1814" s="17"/>
      <c r="Q1814" s="12"/>
      <c r="R1814" s="12"/>
      <c r="S1814" s="12"/>
      <c r="T1814" s="13"/>
      <c r="U1814" s="39">
        <f>MIN(Lääkkeet[[#This Row],[Velvoite 1.7.2025 (pakkauksia)]],Lääkkeet[[#This Row],[Suurimman alitusluvan mukainen velvoite
1.7.-31.12.2025 (pakkauksia)]],Lääkkeet[[#This Row],[Alin saldo 
1.7.-31.12.2025 (pakkauksia)]])*Lääkkeet[[#This Row],[Kirjanpitoarvo / pakkaus 1.7.2025
(EUR  ALV 0 %)]]</f>
        <v>0</v>
      </c>
      <c r="W1814" s="49" t="str" cm="1">
        <f t="array" ref="W1814">IFERROR(_xlfn.IFS(Lääkkeet[[#This Row],[Sitoutunut pääoma 
1.1.-30.6.2025 (EUR)]]&gt;0,"Täytetyt",Lääkkeet[[#This Row],[Sitoutunut pääoma 
1.7.-31.12.2025 (EUR)]]&gt;0,"Täytetyt"),"")</f>
        <v/>
      </c>
      <c r="X1814" s="49"/>
      <c r="Y1814" s="5">
        <f>Hakulomake!$B$29</f>
        <v>0</v>
      </c>
    </row>
    <row r="1815" spans="2:25" x14ac:dyDescent="0.25">
      <c r="B1815" s="5">
        <f>Hakulomake!$B$17</f>
        <v>0</v>
      </c>
      <c r="J1815" s="16"/>
      <c r="O1815" s="39">
        <f>MIN(Lääkkeet[[#This Row],[Velvoite 1.1.2025 (pakkauksia)]],Lääkkeet[[#This Row],[Suurimman alitusluvan mukainen velvoite 
1.1.-30.6.2025 (pakkauksia)]],Lääkkeet[[#This Row],[Alin saldo 
1.1.-30.6.2025 (pakkauksia)]])*Lääkkeet[[#This Row],[Kirjanpitoarvo / pakkaus 1.1.2025
(EUR  ALV 0 %)]]</f>
        <v>0</v>
      </c>
      <c r="P1815" s="17"/>
      <c r="Q1815" s="12"/>
      <c r="R1815" s="12"/>
      <c r="S1815" s="12"/>
      <c r="T1815" s="13"/>
      <c r="U1815" s="39">
        <f>MIN(Lääkkeet[[#This Row],[Velvoite 1.7.2025 (pakkauksia)]],Lääkkeet[[#This Row],[Suurimman alitusluvan mukainen velvoite
1.7.-31.12.2025 (pakkauksia)]],Lääkkeet[[#This Row],[Alin saldo 
1.7.-31.12.2025 (pakkauksia)]])*Lääkkeet[[#This Row],[Kirjanpitoarvo / pakkaus 1.7.2025
(EUR  ALV 0 %)]]</f>
        <v>0</v>
      </c>
      <c r="W1815" s="49" t="str" cm="1">
        <f t="array" ref="W1815">IFERROR(_xlfn.IFS(Lääkkeet[[#This Row],[Sitoutunut pääoma 
1.1.-30.6.2025 (EUR)]]&gt;0,"Täytetyt",Lääkkeet[[#This Row],[Sitoutunut pääoma 
1.7.-31.12.2025 (EUR)]]&gt;0,"Täytetyt"),"")</f>
        <v/>
      </c>
      <c r="X1815" s="49"/>
      <c r="Y1815" s="5">
        <f>Hakulomake!$B$29</f>
        <v>0</v>
      </c>
    </row>
    <row r="1816" spans="2:25" x14ac:dyDescent="0.25">
      <c r="B1816" s="5">
        <f>Hakulomake!$B$17</f>
        <v>0</v>
      </c>
      <c r="J1816" s="16"/>
      <c r="O1816" s="39">
        <f>MIN(Lääkkeet[[#This Row],[Velvoite 1.1.2025 (pakkauksia)]],Lääkkeet[[#This Row],[Suurimman alitusluvan mukainen velvoite 
1.1.-30.6.2025 (pakkauksia)]],Lääkkeet[[#This Row],[Alin saldo 
1.1.-30.6.2025 (pakkauksia)]])*Lääkkeet[[#This Row],[Kirjanpitoarvo / pakkaus 1.1.2025
(EUR  ALV 0 %)]]</f>
        <v>0</v>
      </c>
      <c r="P1816" s="17"/>
      <c r="Q1816" s="12"/>
      <c r="R1816" s="12"/>
      <c r="S1816" s="12"/>
      <c r="T1816" s="13"/>
      <c r="U1816" s="39">
        <f>MIN(Lääkkeet[[#This Row],[Velvoite 1.7.2025 (pakkauksia)]],Lääkkeet[[#This Row],[Suurimman alitusluvan mukainen velvoite
1.7.-31.12.2025 (pakkauksia)]],Lääkkeet[[#This Row],[Alin saldo 
1.7.-31.12.2025 (pakkauksia)]])*Lääkkeet[[#This Row],[Kirjanpitoarvo / pakkaus 1.7.2025
(EUR  ALV 0 %)]]</f>
        <v>0</v>
      </c>
      <c r="W1816" s="49" t="str" cm="1">
        <f t="array" ref="W1816">IFERROR(_xlfn.IFS(Lääkkeet[[#This Row],[Sitoutunut pääoma 
1.1.-30.6.2025 (EUR)]]&gt;0,"Täytetyt",Lääkkeet[[#This Row],[Sitoutunut pääoma 
1.7.-31.12.2025 (EUR)]]&gt;0,"Täytetyt"),"")</f>
        <v/>
      </c>
      <c r="X1816" s="49"/>
      <c r="Y1816" s="5">
        <f>Hakulomake!$B$29</f>
        <v>0</v>
      </c>
    </row>
    <row r="1817" spans="2:25" x14ac:dyDescent="0.25">
      <c r="B1817" s="5">
        <f>Hakulomake!$B$17</f>
        <v>0</v>
      </c>
      <c r="J1817" s="16"/>
      <c r="O1817" s="39">
        <f>MIN(Lääkkeet[[#This Row],[Velvoite 1.1.2025 (pakkauksia)]],Lääkkeet[[#This Row],[Suurimman alitusluvan mukainen velvoite 
1.1.-30.6.2025 (pakkauksia)]],Lääkkeet[[#This Row],[Alin saldo 
1.1.-30.6.2025 (pakkauksia)]])*Lääkkeet[[#This Row],[Kirjanpitoarvo / pakkaus 1.1.2025
(EUR  ALV 0 %)]]</f>
        <v>0</v>
      </c>
      <c r="P1817" s="17"/>
      <c r="Q1817" s="12"/>
      <c r="R1817" s="12"/>
      <c r="S1817" s="12"/>
      <c r="T1817" s="13"/>
      <c r="U1817" s="39">
        <f>MIN(Lääkkeet[[#This Row],[Velvoite 1.7.2025 (pakkauksia)]],Lääkkeet[[#This Row],[Suurimman alitusluvan mukainen velvoite
1.7.-31.12.2025 (pakkauksia)]],Lääkkeet[[#This Row],[Alin saldo 
1.7.-31.12.2025 (pakkauksia)]])*Lääkkeet[[#This Row],[Kirjanpitoarvo / pakkaus 1.7.2025
(EUR  ALV 0 %)]]</f>
        <v>0</v>
      </c>
      <c r="W1817" s="49" t="str" cm="1">
        <f t="array" ref="W1817">IFERROR(_xlfn.IFS(Lääkkeet[[#This Row],[Sitoutunut pääoma 
1.1.-30.6.2025 (EUR)]]&gt;0,"Täytetyt",Lääkkeet[[#This Row],[Sitoutunut pääoma 
1.7.-31.12.2025 (EUR)]]&gt;0,"Täytetyt"),"")</f>
        <v/>
      </c>
      <c r="X1817" s="49"/>
      <c r="Y1817" s="5">
        <f>Hakulomake!$B$29</f>
        <v>0</v>
      </c>
    </row>
    <row r="1818" spans="2:25" x14ac:dyDescent="0.25">
      <c r="B1818" s="5">
        <f>Hakulomake!$B$17</f>
        <v>0</v>
      </c>
      <c r="J1818" s="16"/>
      <c r="O1818" s="39">
        <f>MIN(Lääkkeet[[#This Row],[Velvoite 1.1.2025 (pakkauksia)]],Lääkkeet[[#This Row],[Suurimman alitusluvan mukainen velvoite 
1.1.-30.6.2025 (pakkauksia)]],Lääkkeet[[#This Row],[Alin saldo 
1.1.-30.6.2025 (pakkauksia)]])*Lääkkeet[[#This Row],[Kirjanpitoarvo / pakkaus 1.1.2025
(EUR  ALV 0 %)]]</f>
        <v>0</v>
      </c>
      <c r="P1818" s="17"/>
      <c r="Q1818" s="12"/>
      <c r="R1818" s="12"/>
      <c r="S1818" s="12"/>
      <c r="T1818" s="13"/>
      <c r="U1818" s="39">
        <f>MIN(Lääkkeet[[#This Row],[Velvoite 1.7.2025 (pakkauksia)]],Lääkkeet[[#This Row],[Suurimman alitusluvan mukainen velvoite
1.7.-31.12.2025 (pakkauksia)]],Lääkkeet[[#This Row],[Alin saldo 
1.7.-31.12.2025 (pakkauksia)]])*Lääkkeet[[#This Row],[Kirjanpitoarvo / pakkaus 1.7.2025
(EUR  ALV 0 %)]]</f>
        <v>0</v>
      </c>
      <c r="W1818" s="49" t="str" cm="1">
        <f t="array" ref="W1818">IFERROR(_xlfn.IFS(Lääkkeet[[#This Row],[Sitoutunut pääoma 
1.1.-30.6.2025 (EUR)]]&gt;0,"Täytetyt",Lääkkeet[[#This Row],[Sitoutunut pääoma 
1.7.-31.12.2025 (EUR)]]&gt;0,"Täytetyt"),"")</f>
        <v/>
      </c>
      <c r="X1818" s="49"/>
      <c r="Y1818" s="5">
        <f>Hakulomake!$B$29</f>
        <v>0</v>
      </c>
    </row>
    <row r="1819" spans="2:25" x14ac:dyDescent="0.25">
      <c r="B1819" s="5">
        <f>Hakulomake!$B$17</f>
        <v>0</v>
      </c>
      <c r="J1819" s="16"/>
      <c r="O1819" s="39">
        <f>MIN(Lääkkeet[[#This Row],[Velvoite 1.1.2025 (pakkauksia)]],Lääkkeet[[#This Row],[Suurimman alitusluvan mukainen velvoite 
1.1.-30.6.2025 (pakkauksia)]],Lääkkeet[[#This Row],[Alin saldo 
1.1.-30.6.2025 (pakkauksia)]])*Lääkkeet[[#This Row],[Kirjanpitoarvo / pakkaus 1.1.2025
(EUR  ALV 0 %)]]</f>
        <v>0</v>
      </c>
      <c r="P1819" s="17"/>
      <c r="Q1819" s="12"/>
      <c r="R1819" s="12"/>
      <c r="S1819" s="12"/>
      <c r="T1819" s="13"/>
      <c r="U1819" s="39">
        <f>MIN(Lääkkeet[[#This Row],[Velvoite 1.7.2025 (pakkauksia)]],Lääkkeet[[#This Row],[Suurimman alitusluvan mukainen velvoite
1.7.-31.12.2025 (pakkauksia)]],Lääkkeet[[#This Row],[Alin saldo 
1.7.-31.12.2025 (pakkauksia)]])*Lääkkeet[[#This Row],[Kirjanpitoarvo / pakkaus 1.7.2025
(EUR  ALV 0 %)]]</f>
        <v>0</v>
      </c>
      <c r="W1819" s="49" t="str" cm="1">
        <f t="array" ref="W1819">IFERROR(_xlfn.IFS(Lääkkeet[[#This Row],[Sitoutunut pääoma 
1.1.-30.6.2025 (EUR)]]&gt;0,"Täytetyt",Lääkkeet[[#This Row],[Sitoutunut pääoma 
1.7.-31.12.2025 (EUR)]]&gt;0,"Täytetyt"),"")</f>
        <v/>
      </c>
      <c r="X1819" s="49"/>
      <c r="Y1819" s="5">
        <f>Hakulomake!$B$29</f>
        <v>0</v>
      </c>
    </row>
    <row r="1820" spans="2:25" x14ac:dyDescent="0.25">
      <c r="B1820" s="5">
        <f>Hakulomake!$B$17</f>
        <v>0</v>
      </c>
      <c r="J1820" s="16"/>
      <c r="O1820" s="39">
        <f>MIN(Lääkkeet[[#This Row],[Velvoite 1.1.2025 (pakkauksia)]],Lääkkeet[[#This Row],[Suurimman alitusluvan mukainen velvoite 
1.1.-30.6.2025 (pakkauksia)]],Lääkkeet[[#This Row],[Alin saldo 
1.1.-30.6.2025 (pakkauksia)]])*Lääkkeet[[#This Row],[Kirjanpitoarvo / pakkaus 1.1.2025
(EUR  ALV 0 %)]]</f>
        <v>0</v>
      </c>
      <c r="P1820" s="17"/>
      <c r="Q1820" s="12"/>
      <c r="R1820" s="12"/>
      <c r="S1820" s="12"/>
      <c r="T1820" s="13"/>
      <c r="U1820" s="39">
        <f>MIN(Lääkkeet[[#This Row],[Velvoite 1.7.2025 (pakkauksia)]],Lääkkeet[[#This Row],[Suurimman alitusluvan mukainen velvoite
1.7.-31.12.2025 (pakkauksia)]],Lääkkeet[[#This Row],[Alin saldo 
1.7.-31.12.2025 (pakkauksia)]])*Lääkkeet[[#This Row],[Kirjanpitoarvo / pakkaus 1.7.2025
(EUR  ALV 0 %)]]</f>
        <v>0</v>
      </c>
      <c r="W1820" s="49" t="str" cm="1">
        <f t="array" ref="W1820">IFERROR(_xlfn.IFS(Lääkkeet[[#This Row],[Sitoutunut pääoma 
1.1.-30.6.2025 (EUR)]]&gt;0,"Täytetyt",Lääkkeet[[#This Row],[Sitoutunut pääoma 
1.7.-31.12.2025 (EUR)]]&gt;0,"Täytetyt"),"")</f>
        <v/>
      </c>
      <c r="X1820" s="49"/>
      <c r="Y1820" s="5">
        <f>Hakulomake!$B$29</f>
        <v>0</v>
      </c>
    </row>
    <row r="1821" spans="2:25" x14ac:dyDescent="0.25">
      <c r="B1821" s="5">
        <f>Hakulomake!$B$17</f>
        <v>0</v>
      </c>
      <c r="J1821" s="16"/>
      <c r="O1821" s="39">
        <f>MIN(Lääkkeet[[#This Row],[Velvoite 1.1.2025 (pakkauksia)]],Lääkkeet[[#This Row],[Suurimman alitusluvan mukainen velvoite 
1.1.-30.6.2025 (pakkauksia)]],Lääkkeet[[#This Row],[Alin saldo 
1.1.-30.6.2025 (pakkauksia)]])*Lääkkeet[[#This Row],[Kirjanpitoarvo / pakkaus 1.1.2025
(EUR  ALV 0 %)]]</f>
        <v>0</v>
      </c>
      <c r="P1821" s="17"/>
      <c r="Q1821" s="12"/>
      <c r="R1821" s="12"/>
      <c r="S1821" s="12"/>
      <c r="T1821" s="13"/>
      <c r="U1821" s="39">
        <f>MIN(Lääkkeet[[#This Row],[Velvoite 1.7.2025 (pakkauksia)]],Lääkkeet[[#This Row],[Suurimman alitusluvan mukainen velvoite
1.7.-31.12.2025 (pakkauksia)]],Lääkkeet[[#This Row],[Alin saldo 
1.7.-31.12.2025 (pakkauksia)]])*Lääkkeet[[#This Row],[Kirjanpitoarvo / pakkaus 1.7.2025
(EUR  ALV 0 %)]]</f>
        <v>0</v>
      </c>
      <c r="W1821" s="49" t="str" cm="1">
        <f t="array" ref="W1821">IFERROR(_xlfn.IFS(Lääkkeet[[#This Row],[Sitoutunut pääoma 
1.1.-30.6.2025 (EUR)]]&gt;0,"Täytetyt",Lääkkeet[[#This Row],[Sitoutunut pääoma 
1.7.-31.12.2025 (EUR)]]&gt;0,"Täytetyt"),"")</f>
        <v/>
      </c>
      <c r="X1821" s="49"/>
      <c r="Y1821" s="5">
        <f>Hakulomake!$B$29</f>
        <v>0</v>
      </c>
    </row>
    <row r="1822" spans="2:25" x14ac:dyDescent="0.25">
      <c r="B1822" s="5">
        <f>Hakulomake!$B$17</f>
        <v>0</v>
      </c>
      <c r="J1822" s="16"/>
      <c r="O1822" s="39">
        <f>MIN(Lääkkeet[[#This Row],[Velvoite 1.1.2025 (pakkauksia)]],Lääkkeet[[#This Row],[Suurimman alitusluvan mukainen velvoite 
1.1.-30.6.2025 (pakkauksia)]],Lääkkeet[[#This Row],[Alin saldo 
1.1.-30.6.2025 (pakkauksia)]])*Lääkkeet[[#This Row],[Kirjanpitoarvo / pakkaus 1.1.2025
(EUR  ALV 0 %)]]</f>
        <v>0</v>
      </c>
      <c r="P1822" s="17"/>
      <c r="Q1822" s="12"/>
      <c r="R1822" s="12"/>
      <c r="S1822" s="12"/>
      <c r="T1822" s="13"/>
      <c r="U1822" s="39">
        <f>MIN(Lääkkeet[[#This Row],[Velvoite 1.7.2025 (pakkauksia)]],Lääkkeet[[#This Row],[Suurimman alitusluvan mukainen velvoite
1.7.-31.12.2025 (pakkauksia)]],Lääkkeet[[#This Row],[Alin saldo 
1.7.-31.12.2025 (pakkauksia)]])*Lääkkeet[[#This Row],[Kirjanpitoarvo / pakkaus 1.7.2025
(EUR  ALV 0 %)]]</f>
        <v>0</v>
      </c>
      <c r="W1822" s="49" t="str" cm="1">
        <f t="array" ref="W1822">IFERROR(_xlfn.IFS(Lääkkeet[[#This Row],[Sitoutunut pääoma 
1.1.-30.6.2025 (EUR)]]&gt;0,"Täytetyt",Lääkkeet[[#This Row],[Sitoutunut pääoma 
1.7.-31.12.2025 (EUR)]]&gt;0,"Täytetyt"),"")</f>
        <v/>
      </c>
      <c r="X1822" s="49"/>
      <c r="Y1822" s="5">
        <f>Hakulomake!$B$29</f>
        <v>0</v>
      </c>
    </row>
    <row r="1823" spans="2:25" x14ac:dyDescent="0.25">
      <c r="B1823" s="5">
        <f>Hakulomake!$B$17</f>
        <v>0</v>
      </c>
      <c r="J1823" s="16"/>
      <c r="O1823" s="39">
        <f>MIN(Lääkkeet[[#This Row],[Velvoite 1.1.2025 (pakkauksia)]],Lääkkeet[[#This Row],[Suurimman alitusluvan mukainen velvoite 
1.1.-30.6.2025 (pakkauksia)]],Lääkkeet[[#This Row],[Alin saldo 
1.1.-30.6.2025 (pakkauksia)]])*Lääkkeet[[#This Row],[Kirjanpitoarvo / pakkaus 1.1.2025
(EUR  ALV 0 %)]]</f>
        <v>0</v>
      </c>
      <c r="P1823" s="17"/>
      <c r="Q1823" s="12"/>
      <c r="R1823" s="12"/>
      <c r="S1823" s="12"/>
      <c r="T1823" s="13"/>
      <c r="U1823" s="39">
        <f>MIN(Lääkkeet[[#This Row],[Velvoite 1.7.2025 (pakkauksia)]],Lääkkeet[[#This Row],[Suurimman alitusluvan mukainen velvoite
1.7.-31.12.2025 (pakkauksia)]],Lääkkeet[[#This Row],[Alin saldo 
1.7.-31.12.2025 (pakkauksia)]])*Lääkkeet[[#This Row],[Kirjanpitoarvo / pakkaus 1.7.2025
(EUR  ALV 0 %)]]</f>
        <v>0</v>
      </c>
      <c r="W1823" s="49" t="str" cm="1">
        <f t="array" ref="W1823">IFERROR(_xlfn.IFS(Lääkkeet[[#This Row],[Sitoutunut pääoma 
1.1.-30.6.2025 (EUR)]]&gt;0,"Täytetyt",Lääkkeet[[#This Row],[Sitoutunut pääoma 
1.7.-31.12.2025 (EUR)]]&gt;0,"Täytetyt"),"")</f>
        <v/>
      </c>
      <c r="X1823" s="49"/>
      <c r="Y1823" s="5">
        <f>Hakulomake!$B$29</f>
        <v>0</v>
      </c>
    </row>
    <row r="1824" spans="2:25" x14ac:dyDescent="0.25">
      <c r="B1824" s="5">
        <f>Hakulomake!$B$17</f>
        <v>0</v>
      </c>
      <c r="J1824" s="16"/>
      <c r="O1824" s="39">
        <f>MIN(Lääkkeet[[#This Row],[Velvoite 1.1.2025 (pakkauksia)]],Lääkkeet[[#This Row],[Suurimman alitusluvan mukainen velvoite 
1.1.-30.6.2025 (pakkauksia)]],Lääkkeet[[#This Row],[Alin saldo 
1.1.-30.6.2025 (pakkauksia)]])*Lääkkeet[[#This Row],[Kirjanpitoarvo / pakkaus 1.1.2025
(EUR  ALV 0 %)]]</f>
        <v>0</v>
      </c>
      <c r="P1824" s="17"/>
      <c r="Q1824" s="12"/>
      <c r="R1824" s="12"/>
      <c r="S1824" s="12"/>
      <c r="T1824" s="13"/>
      <c r="U1824" s="39">
        <f>MIN(Lääkkeet[[#This Row],[Velvoite 1.7.2025 (pakkauksia)]],Lääkkeet[[#This Row],[Suurimman alitusluvan mukainen velvoite
1.7.-31.12.2025 (pakkauksia)]],Lääkkeet[[#This Row],[Alin saldo 
1.7.-31.12.2025 (pakkauksia)]])*Lääkkeet[[#This Row],[Kirjanpitoarvo / pakkaus 1.7.2025
(EUR  ALV 0 %)]]</f>
        <v>0</v>
      </c>
      <c r="W1824" s="49" t="str" cm="1">
        <f t="array" ref="W1824">IFERROR(_xlfn.IFS(Lääkkeet[[#This Row],[Sitoutunut pääoma 
1.1.-30.6.2025 (EUR)]]&gt;0,"Täytetyt",Lääkkeet[[#This Row],[Sitoutunut pääoma 
1.7.-31.12.2025 (EUR)]]&gt;0,"Täytetyt"),"")</f>
        <v/>
      </c>
      <c r="X1824" s="49"/>
      <c r="Y1824" s="5">
        <f>Hakulomake!$B$29</f>
        <v>0</v>
      </c>
    </row>
    <row r="1825" spans="2:25" x14ac:dyDescent="0.25">
      <c r="B1825" s="5">
        <f>Hakulomake!$B$17</f>
        <v>0</v>
      </c>
      <c r="J1825" s="16"/>
      <c r="O1825" s="39">
        <f>MIN(Lääkkeet[[#This Row],[Velvoite 1.1.2025 (pakkauksia)]],Lääkkeet[[#This Row],[Suurimman alitusluvan mukainen velvoite 
1.1.-30.6.2025 (pakkauksia)]],Lääkkeet[[#This Row],[Alin saldo 
1.1.-30.6.2025 (pakkauksia)]])*Lääkkeet[[#This Row],[Kirjanpitoarvo / pakkaus 1.1.2025
(EUR  ALV 0 %)]]</f>
        <v>0</v>
      </c>
      <c r="P1825" s="17"/>
      <c r="Q1825" s="12"/>
      <c r="R1825" s="12"/>
      <c r="S1825" s="12"/>
      <c r="T1825" s="13"/>
      <c r="U1825" s="39">
        <f>MIN(Lääkkeet[[#This Row],[Velvoite 1.7.2025 (pakkauksia)]],Lääkkeet[[#This Row],[Suurimman alitusluvan mukainen velvoite
1.7.-31.12.2025 (pakkauksia)]],Lääkkeet[[#This Row],[Alin saldo 
1.7.-31.12.2025 (pakkauksia)]])*Lääkkeet[[#This Row],[Kirjanpitoarvo / pakkaus 1.7.2025
(EUR  ALV 0 %)]]</f>
        <v>0</v>
      </c>
      <c r="W1825" s="49" t="str" cm="1">
        <f t="array" ref="W1825">IFERROR(_xlfn.IFS(Lääkkeet[[#This Row],[Sitoutunut pääoma 
1.1.-30.6.2025 (EUR)]]&gt;0,"Täytetyt",Lääkkeet[[#This Row],[Sitoutunut pääoma 
1.7.-31.12.2025 (EUR)]]&gt;0,"Täytetyt"),"")</f>
        <v/>
      </c>
      <c r="X1825" s="49"/>
      <c r="Y1825" s="5">
        <f>Hakulomake!$B$29</f>
        <v>0</v>
      </c>
    </row>
    <row r="1826" spans="2:25" x14ac:dyDescent="0.25">
      <c r="B1826" s="5">
        <f>Hakulomake!$B$17</f>
        <v>0</v>
      </c>
      <c r="J1826" s="16"/>
      <c r="O1826" s="39">
        <f>MIN(Lääkkeet[[#This Row],[Velvoite 1.1.2025 (pakkauksia)]],Lääkkeet[[#This Row],[Suurimman alitusluvan mukainen velvoite 
1.1.-30.6.2025 (pakkauksia)]],Lääkkeet[[#This Row],[Alin saldo 
1.1.-30.6.2025 (pakkauksia)]])*Lääkkeet[[#This Row],[Kirjanpitoarvo / pakkaus 1.1.2025
(EUR  ALV 0 %)]]</f>
        <v>0</v>
      </c>
      <c r="P1826" s="17"/>
      <c r="Q1826" s="12"/>
      <c r="R1826" s="12"/>
      <c r="S1826" s="12"/>
      <c r="T1826" s="13"/>
      <c r="U1826" s="39">
        <f>MIN(Lääkkeet[[#This Row],[Velvoite 1.7.2025 (pakkauksia)]],Lääkkeet[[#This Row],[Suurimman alitusluvan mukainen velvoite
1.7.-31.12.2025 (pakkauksia)]],Lääkkeet[[#This Row],[Alin saldo 
1.7.-31.12.2025 (pakkauksia)]])*Lääkkeet[[#This Row],[Kirjanpitoarvo / pakkaus 1.7.2025
(EUR  ALV 0 %)]]</f>
        <v>0</v>
      </c>
      <c r="W1826" s="49" t="str" cm="1">
        <f t="array" ref="W1826">IFERROR(_xlfn.IFS(Lääkkeet[[#This Row],[Sitoutunut pääoma 
1.1.-30.6.2025 (EUR)]]&gt;0,"Täytetyt",Lääkkeet[[#This Row],[Sitoutunut pääoma 
1.7.-31.12.2025 (EUR)]]&gt;0,"Täytetyt"),"")</f>
        <v/>
      </c>
      <c r="X1826" s="49"/>
      <c r="Y1826" s="5">
        <f>Hakulomake!$B$29</f>
        <v>0</v>
      </c>
    </row>
    <row r="1827" spans="2:25" x14ac:dyDescent="0.25">
      <c r="B1827" s="5">
        <f>Hakulomake!$B$17</f>
        <v>0</v>
      </c>
      <c r="J1827" s="16"/>
      <c r="O1827" s="39">
        <f>MIN(Lääkkeet[[#This Row],[Velvoite 1.1.2025 (pakkauksia)]],Lääkkeet[[#This Row],[Suurimman alitusluvan mukainen velvoite 
1.1.-30.6.2025 (pakkauksia)]],Lääkkeet[[#This Row],[Alin saldo 
1.1.-30.6.2025 (pakkauksia)]])*Lääkkeet[[#This Row],[Kirjanpitoarvo / pakkaus 1.1.2025
(EUR  ALV 0 %)]]</f>
        <v>0</v>
      </c>
      <c r="P1827" s="17"/>
      <c r="Q1827" s="12"/>
      <c r="R1827" s="12"/>
      <c r="S1827" s="12"/>
      <c r="T1827" s="13"/>
      <c r="U1827" s="39">
        <f>MIN(Lääkkeet[[#This Row],[Velvoite 1.7.2025 (pakkauksia)]],Lääkkeet[[#This Row],[Suurimman alitusluvan mukainen velvoite
1.7.-31.12.2025 (pakkauksia)]],Lääkkeet[[#This Row],[Alin saldo 
1.7.-31.12.2025 (pakkauksia)]])*Lääkkeet[[#This Row],[Kirjanpitoarvo / pakkaus 1.7.2025
(EUR  ALV 0 %)]]</f>
        <v>0</v>
      </c>
      <c r="W1827" s="49" t="str" cm="1">
        <f t="array" ref="W1827">IFERROR(_xlfn.IFS(Lääkkeet[[#This Row],[Sitoutunut pääoma 
1.1.-30.6.2025 (EUR)]]&gt;0,"Täytetyt",Lääkkeet[[#This Row],[Sitoutunut pääoma 
1.7.-31.12.2025 (EUR)]]&gt;0,"Täytetyt"),"")</f>
        <v/>
      </c>
      <c r="X1827" s="49"/>
      <c r="Y1827" s="5">
        <f>Hakulomake!$B$29</f>
        <v>0</v>
      </c>
    </row>
    <row r="1828" spans="2:25" x14ac:dyDescent="0.25">
      <c r="B1828" s="5">
        <f>Hakulomake!$B$17</f>
        <v>0</v>
      </c>
      <c r="J1828" s="16"/>
      <c r="O1828" s="39">
        <f>MIN(Lääkkeet[[#This Row],[Velvoite 1.1.2025 (pakkauksia)]],Lääkkeet[[#This Row],[Suurimman alitusluvan mukainen velvoite 
1.1.-30.6.2025 (pakkauksia)]],Lääkkeet[[#This Row],[Alin saldo 
1.1.-30.6.2025 (pakkauksia)]])*Lääkkeet[[#This Row],[Kirjanpitoarvo / pakkaus 1.1.2025
(EUR  ALV 0 %)]]</f>
        <v>0</v>
      </c>
      <c r="P1828" s="17"/>
      <c r="Q1828" s="12"/>
      <c r="R1828" s="12"/>
      <c r="S1828" s="12"/>
      <c r="T1828" s="13"/>
      <c r="U1828" s="39">
        <f>MIN(Lääkkeet[[#This Row],[Velvoite 1.7.2025 (pakkauksia)]],Lääkkeet[[#This Row],[Suurimman alitusluvan mukainen velvoite
1.7.-31.12.2025 (pakkauksia)]],Lääkkeet[[#This Row],[Alin saldo 
1.7.-31.12.2025 (pakkauksia)]])*Lääkkeet[[#This Row],[Kirjanpitoarvo / pakkaus 1.7.2025
(EUR  ALV 0 %)]]</f>
        <v>0</v>
      </c>
      <c r="W1828" s="49" t="str" cm="1">
        <f t="array" ref="W1828">IFERROR(_xlfn.IFS(Lääkkeet[[#This Row],[Sitoutunut pääoma 
1.1.-30.6.2025 (EUR)]]&gt;0,"Täytetyt",Lääkkeet[[#This Row],[Sitoutunut pääoma 
1.7.-31.12.2025 (EUR)]]&gt;0,"Täytetyt"),"")</f>
        <v/>
      </c>
      <c r="X1828" s="49"/>
      <c r="Y1828" s="5">
        <f>Hakulomake!$B$29</f>
        <v>0</v>
      </c>
    </row>
    <row r="1829" spans="2:25" x14ac:dyDescent="0.25">
      <c r="B1829" s="5">
        <f>Hakulomake!$B$17</f>
        <v>0</v>
      </c>
      <c r="J1829" s="16"/>
      <c r="O1829" s="39">
        <f>MIN(Lääkkeet[[#This Row],[Velvoite 1.1.2025 (pakkauksia)]],Lääkkeet[[#This Row],[Suurimman alitusluvan mukainen velvoite 
1.1.-30.6.2025 (pakkauksia)]],Lääkkeet[[#This Row],[Alin saldo 
1.1.-30.6.2025 (pakkauksia)]])*Lääkkeet[[#This Row],[Kirjanpitoarvo / pakkaus 1.1.2025
(EUR  ALV 0 %)]]</f>
        <v>0</v>
      </c>
      <c r="P1829" s="17"/>
      <c r="Q1829" s="12"/>
      <c r="R1829" s="12"/>
      <c r="S1829" s="12"/>
      <c r="T1829" s="13"/>
      <c r="U1829" s="39">
        <f>MIN(Lääkkeet[[#This Row],[Velvoite 1.7.2025 (pakkauksia)]],Lääkkeet[[#This Row],[Suurimman alitusluvan mukainen velvoite
1.7.-31.12.2025 (pakkauksia)]],Lääkkeet[[#This Row],[Alin saldo 
1.7.-31.12.2025 (pakkauksia)]])*Lääkkeet[[#This Row],[Kirjanpitoarvo / pakkaus 1.7.2025
(EUR  ALV 0 %)]]</f>
        <v>0</v>
      </c>
      <c r="W1829" s="49" t="str" cm="1">
        <f t="array" ref="W1829">IFERROR(_xlfn.IFS(Lääkkeet[[#This Row],[Sitoutunut pääoma 
1.1.-30.6.2025 (EUR)]]&gt;0,"Täytetyt",Lääkkeet[[#This Row],[Sitoutunut pääoma 
1.7.-31.12.2025 (EUR)]]&gt;0,"Täytetyt"),"")</f>
        <v/>
      </c>
      <c r="X1829" s="49"/>
      <c r="Y1829" s="5">
        <f>Hakulomake!$B$29</f>
        <v>0</v>
      </c>
    </row>
    <row r="1830" spans="2:25" x14ac:dyDescent="0.25">
      <c r="B1830" s="5">
        <f>Hakulomake!$B$17</f>
        <v>0</v>
      </c>
      <c r="J1830" s="16"/>
      <c r="O1830" s="39">
        <f>MIN(Lääkkeet[[#This Row],[Velvoite 1.1.2025 (pakkauksia)]],Lääkkeet[[#This Row],[Suurimman alitusluvan mukainen velvoite 
1.1.-30.6.2025 (pakkauksia)]],Lääkkeet[[#This Row],[Alin saldo 
1.1.-30.6.2025 (pakkauksia)]])*Lääkkeet[[#This Row],[Kirjanpitoarvo / pakkaus 1.1.2025
(EUR  ALV 0 %)]]</f>
        <v>0</v>
      </c>
      <c r="P1830" s="17"/>
      <c r="Q1830" s="12"/>
      <c r="R1830" s="12"/>
      <c r="S1830" s="12"/>
      <c r="T1830" s="13"/>
      <c r="U1830" s="39">
        <f>MIN(Lääkkeet[[#This Row],[Velvoite 1.7.2025 (pakkauksia)]],Lääkkeet[[#This Row],[Suurimman alitusluvan mukainen velvoite
1.7.-31.12.2025 (pakkauksia)]],Lääkkeet[[#This Row],[Alin saldo 
1.7.-31.12.2025 (pakkauksia)]])*Lääkkeet[[#This Row],[Kirjanpitoarvo / pakkaus 1.7.2025
(EUR  ALV 0 %)]]</f>
        <v>0</v>
      </c>
      <c r="W1830" s="49" t="str" cm="1">
        <f t="array" ref="W1830">IFERROR(_xlfn.IFS(Lääkkeet[[#This Row],[Sitoutunut pääoma 
1.1.-30.6.2025 (EUR)]]&gt;0,"Täytetyt",Lääkkeet[[#This Row],[Sitoutunut pääoma 
1.7.-31.12.2025 (EUR)]]&gt;0,"Täytetyt"),"")</f>
        <v/>
      </c>
      <c r="X1830" s="49"/>
      <c r="Y1830" s="5">
        <f>Hakulomake!$B$29</f>
        <v>0</v>
      </c>
    </row>
    <row r="1831" spans="2:25" x14ac:dyDescent="0.25">
      <c r="B1831" s="5">
        <f>Hakulomake!$B$17</f>
        <v>0</v>
      </c>
      <c r="J1831" s="16"/>
      <c r="O1831" s="39">
        <f>MIN(Lääkkeet[[#This Row],[Velvoite 1.1.2025 (pakkauksia)]],Lääkkeet[[#This Row],[Suurimman alitusluvan mukainen velvoite 
1.1.-30.6.2025 (pakkauksia)]],Lääkkeet[[#This Row],[Alin saldo 
1.1.-30.6.2025 (pakkauksia)]])*Lääkkeet[[#This Row],[Kirjanpitoarvo / pakkaus 1.1.2025
(EUR  ALV 0 %)]]</f>
        <v>0</v>
      </c>
      <c r="P1831" s="17"/>
      <c r="Q1831" s="12"/>
      <c r="R1831" s="12"/>
      <c r="S1831" s="12"/>
      <c r="T1831" s="13"/>
      <c r="U1831" s="39">
        <f>MIN(Lääkkeet[[#This Row],[Velvoite 1.7.2025 (pakkauksia)]],Lääkkeet[[#This Row],[Suurimman alitusluvan mukainen velvoite
1.7.-31.12.2025 (pakkauksia)]],Lääkkeet[[#This Row],[Alin saldo 
1.7.-31.12.2025 (pakkauksia)]])*Lääkkeet[[#This Row],[Kirjanpitoarvo / pakkaus 1.7.2025
(EUR  ALV 0 %)]]</f>
        <v>0</v>
      </c>
      <c r="W1831" s="49" t="str" cm="1">
        <f t="array" ref="W1831">IFERROR(_xlfn.IFS(Lääkkeet[[#This Row],[Sitoutunut pääoma 
1.1.-30.6.2025 (EUR)]]&gt;0,"Täytetyt",Lääkkeet[[#This Row],[Sitoutunut pääoma 
1.7.-31.12.2025 (EUR)]]&gt;0,"Täytetyt"),"")</f>
        <v/>
      </c>
      <c r="X1831" s="49"/>
      <c r="Y1831" s="5">
        <f>Hakulomake!$B$29</f>
        <v>0</v>
      </c>
    </row>
    <row r="1832" spans="2:25" x14ac:dyDescent="0.25">
      <c r="B1832" s="5">
        <f>Hakulomake!$B$17</f>
        <v>0</v>
      </c>
      <c r="J1832" s="16"/>
      <c r="O1832" s="39">
        <f>MIN(Lääkkeet[[#This Row],[Velvoite 1.1.2025 (pakkauksia)]],Lääkkeet[[#This Row],[Suurimman alitusluvan mukainen velvoite 
1.1.-30.6.2025 (pakkauksia)]],Lääkkeet[[#This Row],[Alin saldo 
1.1.-30.6.2025 (pakkauksia)]])*Lääkkeet[[#This Row],[Kirjanpitoarvo / pakkaus 1.1.2025
(EUR  ALV 0 %)]]</f>
        <v>0</v>
      </c>
      <c r="P1832" s="17"/>
      <c r="Q1832" s="12"/>
      <c r="R1832" s="12"/>
      <c r="S1832" s="12"/>
      <c r="T1832" s="13"/>
      <c r="U1832" s="39">
        <f>MIN(Lääkkeet[[#This Row],[Velvoite 1.7.2025 (pakkauksia)]],Lääkkeet[[#This Row],[Suurimman alitusluvan mukainen velvoite
1.7.-31.12.2025 (pakkauksia)]],Lääkkeet[[#This Row],[Alin saldo 
1.7.-31.12.2025 (pakkauksia)]])*Lääkkeet[[#This Row],[Kirjanpitoarvo / pakkaus 1.7.2025
(EUR  ALV 0 %)]]</f>
        <v>0</v>
      </c>
      <c r="W1832" s="49" t="str" cm="1">
        <f t="array" ref="W1832">IFERROR(_xlfn.IFS(Lääkkeet[[#This Row],[Sitoutunut pääoma 
1.1.-30.6.2025 (EUR)]]&gt;0,"Täytetyt",Lääkkeet[[#This Row],[Sitoutunut pääoma 
1.7.-31.12.2025 (EUR)]]&gt;0,"Täytetyt"),"")</f>
        <v/>
      </c>
      <c r="X1832" s="49"/>
      <c r="Y1832" s="5">
        <f>Hakulomake!$B$29</f>
        <v>0</v>
      </c>
    </row>
    <row r="1833" spans="2:25" x14ac:dyDescent="0.25">
      <c r="B1833" s="5">
        <f>Hakulomake!$B$17</f>
        <v>0</v>
      </c>
      <c r="J1833" s="16"/>
      <c r="O1833" s="39">
        <f>MIN(Lääkkeet[[#This Row],[Velvoite 1.1.2025 (pakkauksia)]],Lääkkeet[[#This Row],[Suurimman alitusluvan mukainen velvoite 
1.1.-30.6.2025 (pakkauksia)]],Lääkkeet[[#This Row],[Alin saldo 
1.1.-30.6.2025 (pakkauksia)]])*Lääkkeet[[#This Row],[Kirjanpitoarvo / pakkaus 1.1.2025
(EUR  ALV 0 %)]]</f>
        <v>0</v>
      </c>
      <c r="P1833" s="17"/>
      <c r="Q1833" s="12"/>
      <c r="R1833" s="12"/>
      <c r="S1833" s="12"/>
      <c r="T1833" s="13"/>
      <c r="U1833" s="39">
        <f>MIN(Lääkkeet[[#This Row],[Velvoite 1.7.2025 (pakkauksia)]],Lääkkeet[[#This Row],[Suurimman alitusluvan mukainen velvoite
1.7.-31.12.2025 (pakkauksia)]],Lääkkeet[[#This Row],[Alin saldo 
1.7.-31.12.2025 (pakkauksia)]])*Lääkkeet[[#This Row],[Kirjanpitoarvo / pakkaus 1.7.2025
(EUR  ALV 0 %)]]</f>
        <v>0</v>
      </c>
      <c r="W1833" s="49" t="str" cm="1">
        <f t="array" ref="W1833">IFERROR(_xlfn.IFS(Lääkkeet[[#This Row],[Sitoutunut pääoma 
1.1.-30.6.2025 (EUR)]]&gt;0,"Täytetyt",Lääkkeet[[#This Row],[Sitoutunut pääoma 
1.7.-31.12.2025 (EUR)]]&gt;0,"Täytetyt"),"")</f>
        <v/>
      </c>
      <c r="X1833" s="49"/>
      <c r="Y1833" s="5">
        <f>Hakulomake!$B$29</f>
        <v>0</v>
      </c>
    </row>
    <row r="1834" spans="2:25" x14ac:dyDescent="0.25">
      <c r="B1834" s="5">
        <f>Hakulomake!$B$17</f>
        <v>0</v>
      </c>
      <c r="J1834" s="16"/>
      <c r="O1834" s="39">
        <f>MIN(Lääkkeet[[#This Row],[Velvoite 1.1.2025 (pakkauksia)]],Lääkkeet[[#This Row],[Suurimman alitusluvan mukainen velvoite 
1.1.-30.6.2025 (pakkauksia)]],Lääkkeet[[#This Row],[Alin saldo 
1.1.-30.6.2025 (pakkauksia)]])*Lääkkeet[[#This Row],[Kirjanpitoarvo / pakkaus 1.1.2025
(EUR  ALV 0 %)]]</f>
        <v>0</v>
      </c>
      <c r="P1834" s="17"/>
      <c r="Q1834" s="12"/>
      <c r="R1834" s="12"/>
      <c r="S1834" s="12"/>
      <c r="T1834" s="13"/>
      <c r="U1834" s="39">
        <f>MIN(Lääkkeet[[#This Row],[Velvoite 1.7.2025 (pakkauksia)]],Lääkkeet[[#This Row],[Suurimman alitusluvan mukainen velvoite
1.7.-31.12.2025 (pakkauksia)]],Lääkkeet[[#This Row],[Alin saldo 
1.7.-31.12.2025 (pakkauksia)]])*Lääkkeet[[#This Row],[Kirjanpitoarvo / pakkaus 1.7.2025
(EUR  ALV 0 %)]]</f>
        <v>0</v>
      </c>
      <c r="W1834" s="49" t="str" cm="1">
        <f t="array" ref="W1834">IFERROR(_xlfn.IFS(Lääkkeet[[#This Row],[Sitoutunut pääoma 
1.1.-30.6.2025 (EUR)]]&gt;0,"Täytetyt",Lääkkeet[[#This Row],[Sitoutunut pääoma 
1.7.-31.12.2025 (EUR)]]&gt;0,"Täytetyt"),"")</f>
        <v/>
      </c>
      <c r="X1834" s="49"/>
      <c r="Y1834" s="5">
        <f>Hakulomake!$B$29</f>
        <v>0</v>
      </c>
    </row>
    <row r="1835" spans="2:25" x14ac:dyDescent="0.25">
      <c r="B1835" s="5">
        <f>Hakulomake!$B$17</f>
        <v>0</v>
      </c>
      <c r="J1835" s="16"/>
      <c r="O1835" s="39">
        <f>MIN(Lääkkeet[[#This Row],[Velvoite 1.1.2025 (pakkauksia)]],Lääkkeet[[#This Row],[Suurimman alitusluvan mukainen velvoite 
1.1.-30.6.2025 (pakkauksia)]],Lääkkeet[[#This Row],[Alin saldo 
1.1.-30.6.2025 (pakkauksia)]])*Lääkkeet[[#This Row],[Kirjanpitoarvo / pakkaus 1.1.2025
(EUR  ALV 0 %)]]</f>
        <v>0</v>
      </c>
      <c r="P1835" s="17"/>
      <c r="Q1835" s="12"/>
      <c r="R1835" s="12"/>
      <c r="S1835" s="12"/>
      <c r="T1835" s="13"/>
      <c r="U1835" s="39">
        <f>MIN(Lääkkeet[[#This Row],[Velvoite 1.7.2025 (pakkauksia)]],Lääkkeet[[#This Row],[Suurimman alitusluvan mukainen velvoite
1.7.-31.12.2025 (pakkauksia)]],Lääkkeet[[#This Row],[Alin saldo 
1.7.-31.12.2025 (pakkauksia)]])*Lääkkeet[[#This Row],[Kirjanpitoarvo / pakkaus 1.7.2025
(EUR  ALV 0 %)]]</f>
        <v>0</v>
      </c>
      <c r="W1835" s="49" t="str" cm="1">
        <f t="array" ref="W1835">IFERROR(_xlfn.IFS(Lääkkeet[[#This Row],[Sitoutunut pääoma 
1.1.-30.6.2025 (EUR)]]&gt;0,"Täytetyt",Lääkkeet[[#This Row],[Sitoutunut pääoma 
1.7.-31.12.2025 (EUR)]]&gt;0,"Täytetyt"),"")</f>
        <v/>
      </c>
      <c r="X1835" s="49"/>
      <c r="Y1835" s="5">
        <f>Hakulomake!$B$29</f>
        <v>0</v>
      </c>
    </row>
    <row r="1836" spans="2:25" x14ac:dyDescent="0.25">
      <c r="B1836" s="5">
        <f>Hakulomake!$B$17</f>
        <v>0</v>
      </c>
      <c r="J1836" s="16"/>
      <c r="O1836" s="39">
        <f>MIN(Lääkkeet[[#This Row],[Velvoite 1.1.2025 (pakkauksia)]],Lääkkeet[[#This Row],[Suurimman alitusluvan mukainen velvoite 
1.1.-30.6.2025 (pakkauksia)]],Lääkkeet[[#This Row],[Alin saldo 
1.1.-30.6.2025 (pakkauksia)]])*Lääkkeet[[#This Row],[Kirjanpitoarvo / pakkaus 1.1.2025
(EUR  ALV 0 %)]]</f>
        <v>0</v>
      </c>
      <c r="P1836" s="17"/>
      <c r="Q1836" s="12"/>
      <c r="R1836" s="12"/>
      <c r="S1836" s="12"/>
      <c r="T1836" s="13"/>
      <c r="U1836" s="39">
        <f>MIN(Lääkkeet[[#This Row],[Velvoite 1.7.2025 (pakkauksia)]],Lääkkeet[[#This Row],[Suurimman alitusluvan mukainen velvoite
1.7.-31.12.2025 (pakkauksia)]],Lääkkeet[[#This Row],[Alin saldo 
1.7.-31.12.2025 (pakkauksia)]])*Lääkkeet[[#This Row],[Kirjanpitoarvo / pakkaus 1.7.2025
(EUR  ALV 0 %)]]</f>
        <v>0</v>
      </c>
      <c r="W1836" s="49" t="str" cm="1">
        <f t="array" ref="W1836">IFERROR(_xlfn.IFS(Lääkkeet[[#This Row],[Sitoutunut pääoma 
1.1.-30.6.2025 (EUR)]]&gt;0,"Täytetyt",Lääkkeet[[#This Row],[Sitoutunut pääoma 
1.7.-31.12.2025 (EUR)]]&gt;0,"Täytetyt"),"")</f>
        <v/>
      </c>
      <c r="X1836" s="49"/>
      <c r="Y1836" s="5">
        <f>Hakulomake!$B$29</f>
        <v>0</v>
      </c>
    </row>
    <row r="1837" spans="2:25" x14ac:dyDescent="0.25">
      <c r="B1837" s="5">
        <f>Hakulomake!$B$17</f>
        <v>0</v>
      </c>
      <c r="J1837" s="16"/>
      <c r="O1837" s="39">
        <f>MIN(Lääkkeet[[#This Row],[Velvoite 1.1.2025 (pakkauksia)]],Lääkkeet[[#This Row],[Suurimman alitusluvan mukainen velvoite 
1.1.-30.6.2025 (pakkauksia)]],Lääkkeet[[#This Row],[Alin saldo 
1.1.-30.6.2025 (pakkauksia)]])*Lääkkeet[[#This Row],[Kirjanpitoarvo / pakkaus 1.1.2025
(EUR  ALV 0 %)]]</f>
        <v>0</v>
      </c>
      <c r="P1837" s="17"/>
      <c r="Q1837" s="12"/>
      <c r="R1837" s="12"/>
      <c r="S1837" s="12"/>
      <c r="T1837" s="13"/>
      <c r="U1837" s="39">
        <f>MIN(Lääkkeet[[#This Row],[Velvoite 1.7.2025 (pakkauksia)]],Lääkkeet[[#This Row],[Suurimman alitusluvan mukainen velvoite
1.7.-31.12.2025 (pakkauksia)]],Lääkkeet[[#This Row],[Alin saldo 
1.7.-31.12.2025 (pakkauksia)]])*Lääkkeet[[#This Row],[Kirjanpitoarvo / pakkaus 1.7.2025
(EUR  ALV 0 %)]]</f>
        <v>0</v>
      </c>
      <c r="W1837" s="49" t="str" cm="1">
        <f t="array" ref="W1837">IFERROR(_xlfn.IFS(Lääkkeet[[#This Row],[Sitoutunut pääoma 
1.1.-30.6.2025 (EUR)]]&gt;0,"Täytetyt",Lääkkeet[[#This Row],[Sitoutunut pääoma 
1.7.-31.12.2025 (EUR)]]&gt;0,"Täytetyt"),"")</f>
        <v/>
      </c>
      <c r="X1837" s="49"/>
      <c r="Y1837" s="5">
        <f>Hakulomake!$B$29</f>
        <v>0</v>
      </c>
    </row>
    <row r="1838" spans="2:25" x14ac:dyDescent="0.25">
      <c r="B1838" s="5">
        <f>Hakulomake!$B$17</f>
        <v>0</v>
      </c>
      <c r="J1838" s="16"/>
      <c r="O1838" s="39">
        <f>MIN(Lääkkeet[[#This Row],[Velvoite 1.1.2025 (pakkauksia)]],Lääkkeet[[#This Row],[Suurimman alitusluvan mukainen velvoite 
1.1.-30.6.2025 (pakkauksia)]],Lääkkeet[[#This Row],[Alin saldo 
1.1.-30.6.2025 (pakkauksia)]])*Lääkkeet[[#This Row],[Kirjanpitoarvo / pakkaus 1.1.2025
(EUR  ALV 0 %)]]</f>
        <v>0</v>
      </c>
      <c r="P1838" s="17"/>
      <c r="Q1838" s="12"/>
      <c r="R1838" s="12"/>
      <c r="S1838" s="12"/>
      <c r="T1838" s="13"/>
      <c r="U1838" s="39">
        <f>MIN(Lääkkeet[[#This Row],[Velvoite 1.7.2025 (pakkauksia)]],Lääkkeet[[#This Row],[Suurimman alitusluvan mukainen velvoite
1.7.-31.12.2025 (pakkauksia)]],Lääkkeet[[#This Row],[Alin saldo 
1.7.-31.12.2025 (pakkauksia)]])*Lääkkeet[[#This Row],[Kirjanpitoarvo / pakkaus 1.7.2025
(EUR  ALV 0 %)]]</f>
        <v>0</v>
      </c>
      <c r="W1838" s="49" t="str" cm="1">
        <f t="array" ref="W1838">IFERROR(_xlfn.IFS(Lääkkeet[[#This Row],[Sitoutunut pääoma 
1.1.-30.6.2025 (EUR)]]&gt;0,"Täytetyt",Lääkkeet[[#This Row],[Sitoutunut pääoma 
1.7.-31.12.2025 (EUR)]]&gt;0,"Täytetyt"),"")</f>
        <v/>
      </c>
      <c r="X1838" s="49"/>
      <c r="Y1838" s="5">
        <f>Hakulomake!$B$29</f>
        <v>0</v>
      </c>
    </row>
    <row r="1839" spans="2:25" x14ac:dyDescent="0.25">
      <c r="B1839" s="5">
        <f>Hakulomake!$B$17</f>
        <v>0</v>
      </c>
      <c r="J1839" s="16"/>
      <c r="O1839" s="39">
        <f>MIN(Lääkkeet[[#This Row],[Velvoite 1.1.2025 (pakkauksia)]],Lääkkeet[[#This Row],[Suurimman alitusluvan mukainen velvoite 
1.1.-30.6.2025 (pakkauksia)]],Lääkkeet[[#This Row],[Alin saldo 
1.1.-30.6.2025 (pakkauksia)]])*Lääkkeet[[#This Row],[Kirjanpitoarvo / pakkaus 1.1.2025
(EUR  ALV 0 %)]]</f>
        <v>0</v>
      </c>
      <c r="P1839" s="17"/>
      <c r="Q1839" s="12"/>
      <c r="R1839" s="12"/>
      <c r="S1839" s="12"/>
      <c r="T1839" s="13"/>
      <c r="U1839" s="39">
        <f>MIN(Lääkkeet[[#This Row],[Velvoite 1.7.2025 (pakkauksia)]],Lääkkeet[[#This Row],[Suurimman alitusluvan mukainen velvoite
1.7.-31.12.2025 (pakkauksia)]],Lääkkeet[[#This Row],[Alin saldo 
1.7.-31.12.2025 (pakkauksia)]])*Lääkkeet[[#This Row],[Kirjanpitoarvo / pakkaus 1.7.2025
(EUR  ALV 0 %)]]</f>
        <v>0</v>
      </c>
      <c r="W1839" s="49" t="str" cm="1">
        <f t="array" ref="W1839">IFERROR(_xlfn.IFS(Lääkkeet[[#This Row],[Sitoutunut pääoma 
1.1.-30.6.2025 (EUR)]]&gt;0,"Täytetyt",Lääkkeet[[#This Row],[Sitoutunut pääoma 
1.7.-31.12.2025 (EUR)]]&gt;0,"Täytetyt"),"")</f>
        <v/>
      </c>
      <c r="X1839" s="49"/>
      <c r="Y1839" s="5">
        <f>Hakulomake!$B$29</f>
        <v>0</v>
      </c>
    </row>
    <row r="1840" spans="2:25" x14ac:dyDescent="0.25">
      <c r="B1840" s="5">
        <f>Hakulomake!$B$17</f>
        <v>0</v>
      </c>
      <c r="J1840" s="16"/>
      <c r="O1840" s="39">
        <f>MIN(Lääkkeet[[#This Row],[Velvoite 1.1.2025 (pakkauksia)]],Lääkkeet[[#This Row],[Suurimman alitusluvan mukainen velvoite 
1.1.-30.6.2025 (pakkauksia)]],Lääkkeet[[#This Row],[Alin saldo 
1.1.-30.6.2025 (pakkauksia)]])*Lääkkeet[[#This Row],[Kirjanpitoarvo / pakkaus 1.1.2025
(EUR  ALV 0 %)]]</f>
        <v>0</v>
      </c>
      <c r="P1840" s="17"/>
      <c r="Q1840" s="12"/>
      <c r="R1840" s="12"/>
      <c r="S1840" s="12"/>
      <c r="T1840" s="13"/>
      <c r="U1840" s="39">
        <f>MIN(Lääkkeet[[#This Row],[Velvoite 1.7.2025 (pakkauksia)]],Lääkkeet[[#This Row],[Suurimman alitusluvan mukainen velvoite
1.7.-31.12.2025 (pakkauksia)]],Lääkkeet[[#This Row],[Alin saldo 
1.7.-31.12.2025 (pakkauksia)]])*Lääkkeet[[#This Row],[Kirjanpitoarvo / pakkaus 1.7.2025
(EUR  ALV 0 %)]]</f>
        <v>0</v>
      </c>
      <c r="W1840" s="49" t="str" cm="1">
        <f t="array" ref="W1840">IFERROR(_xlfn.IFS(Lääkkeet[[#This Row],[Sitoutunut pääoma 
1.1.-30.6.2025 (EUR)]]&gt;0,"Täytetyt",Lääkkeet[[#This Row],[Sitoutunut pääoma 
1.7.-31.12.2025 (EUR)]]&gt;0,"Täytetyt"),"")</f>
        <v/>
      </c>
      <c r="X1840" s="49"/>
      <c r="Y1840" s="5">
        <f>Hakulomake!$B$29</f>
        <v>0</v>
      </c>
    </row>
    <row r="1841" spans="2:25" x14ac:dyDescent="0.25">
      <c r="B1841" s="5">
        <f>Hakulomake!$B$17</f>
        <v>0</v>
      </c>
      <c r="J1841" s="16"/>
      <c r="O1841" s="39">
        <f>MIN(Lääkkeet[[#This Row],[Velvoite 1.1.2025 (pakkauksia)]],Lääkkeet[[#This Row],[Suurimman alitusluvan mukainen velvoite 
1.1.-30.6.2025 (pakkauksia)]],Lääkkeet[[#This Row],[Alin saldo 
1.1.-30.6.2025 (pakkauksia)]])*Lääkkeet[[#This Row],[Kirjanpitoarvo / pakkaus 1.1.2025
(EUR  ALV 0 %)]]</f>
        <v>0</v>
      </c>
      <c r="P1841" s="17"/>
      <c r="Q1841" s="12"/>
      <c r="R1841" s="12"/>
      <c r="S1841" s="12"/>
      <c r="T1841" s="13"/>
      <c r="U1841" s="39">
        <f>MIN(Lääkkeet[[#This Row],[Velvoite 1.7.2025 (pakkauksia)]],Lääkkeet[[#This Row],[Suurimman alitusluvan mukainen velvoite
1.7.-31.12.2025 (pakkauksia)]],Lääkkeet[[#This Row],[Alin saldo 
1.7.-31.12.2025 (pakkauksia)]])*Lääkkeet[[#This Row],[Kirjanpitoarvo / pakkaus 1.7.2025
(EUR  ALV 0 %)]]</f>
        <v>0</v>
      </c>
      <c r="W1841" s="49" t="str" cm="1">
        <f t="array" ref="W1841">IFERROR(_xlfn.IFS(Lääkkeet[[#This Row],[Sitoutunut pääoma 
1.1.-30.6.2025 (EUR)]]&gt;0,"Täytetyt",Lääkkeet[[#This Row],[Sitoutunut pääoma 
1.7.-31.12.2025 (EUR)]]&gt;0,"Täytetyt"),"")</f>
        <v/>
      </c>
      <c r="X1841" s="49"/>
      <c r="Y1841" s="5">
        <f>Hakulomake!$B$29</f>
        <v>0</v>
      </c>
    </row>
    <row r="1842" spans="2:25" x14ac:dyDescent="0.25">
      <c r="B1842" s="5">
        <f>Hakulomake!$B$17</f>
        <v>0</v>
      </c>
      <c r="J1842" s="16"/>
      <c r="O1842" s="39">
        <f>MIN(Lääkkeet[[#This Row],[Velvoite 1.1.2025 (pakkauksia)]],Lääkkeet[[#This Row],[Suurimman alitusluvan mukainen velvoite 
1.1.-30.6.2025 (pakkauksia)]],Lääkkeet[[#This Row],[Alin saldo 
1.1.-30.6.2025 (pakkauksia)]])*Lääkkeet[[#This Row],[Kirjanpitoarvo / pakkaus 1.1.2025
(EUR  ALV 0 %)]]</f>
        <v>0</v>
      </c>
      <c r="P1842" s="17"/>
      <c r="Q1842" s="12"/>
      <c r="R1842" s="12"/>
      <c r="S1842" s="12"/>
      <c r="T1842" s="13"/>
      <c r="U1842" s="39">
        <f>MIN(Lääkkeet[[#This Row],[Velvoite 1.7.2025 (pakkauksia)]],Lääkkeet[[#This Row],[Suurimman alitusluvan mukainen velvoite
1.7.-31.12.2025 (pakkauksia)]],Lääkkeet[[#This Row],[Alin saldo 
1.7.-31.12.2025 (pakkauksia)]])*Lääkkeet[[#This Row],[Kirjanpitoarvo / pakkaus 1.7.2025
(EUR  ALV 0 %)]]</f>
        <v>0</v>
      </c>
      <c r="W1842" s="49" t="str" cm="1">
        <f t="array" ref="W1842">IFERROR(_xlfn.IFS(Lääkkeet[[#This Row],[Sitoutunut pääoma 
1.1.-30.6.2025 (EUR)]]&gt;0,"Täytetyt",Lääkkeet[[#This Row],[Sitoutunut pääoma 
1.7.-31.12.2025 (EUR)]]&gt;0,"Täytetyt"),"")</f>
        <v/>
      </c>
      <c r="X1842" s="49"/>
      <c r="Y1842" s="5">
        <f>Hakulomake!$B$29</f>
        <v>0</v>
      </c>
    </row>
    <row r="1843" spans="2:25" x14ac:dyDescent="0.25">
      <c r="B1843" s="5">
        <f>Hakulomake!$B$17</f>
        <v>0</v>
      </c>
      <c r="J1843" s="16"/>
      <c r="O1843" s="39">
        <f>MIN(Lääkkeet[[#This Row],[Velvoite 1.1.2025 (pakkauksia)]],Lääkkeet[[#This Row],[Suurimman alitusluvan mukainen velvoite 
1.1.-30.6.2025 (pakkauksia)]],Lääkkeet[[#This Row],[Alin saldo 
1.1.-30.6.2025 (pakkauksia)]])*Lääkkeet[[#This Row],[Kirjanpitoarvo / pakkaus 1.1.2025
(EUR  ALV 0 %)]]</f>
        <v>0</v>
      </c>
      <c r="P1843" s="17"/>
      <c r="Q1843" s="12"/>
      <c r="R1843" s="12"/>
      <c r="S1843" s="12"/>
      <c r="T1843" s="13"/>
      <c r="U1843" s="39">
        <f>MIN(Lääkkeet[[#This Row],[Velvoite 1.7.2025 (pakkauksia)]],Lääkkeet[[#This Row],[Suurimman alitusluvan mukainen velvoite
1.7.-31.12.2025 (pakkauksia)]],Lääkkeet[[#This Row],[Alin saldo 
1.7.-31.12.2025 (pakkauksia)]])*Lääkkeet[[#This Row],[Kirjanpitoarvo / pakkaus 1.7.2025
(EUR  ALV 0 %)]]</f>
        <v>0</v>
      </c>
      <c r="W1843" s="49" t="str" cm="1">
        <f t="array" ref="W1843">IFERROR(_xlfn.IFS(Lääkkeet[[#This Row],[Sitoutunut pääoma 
1.1.-30.6.2025 (EUR)]]&gt;0,"Täytetyt",Lääkkeet[[#This Row],[Sitoutunut pääoma 
1.7.-31.12.2025 (EUR)]]&gt;0,"Täytetyt"),"")</f>
        <v/>
      </c>
      <c r="X1843" s="49"/>
      <c r="Y1843" s="5">
        <f>Hakulomake!$B$29</f>
        <v>0</v>
      </c>
    </row>
    <row r="1844" spans="2:25" x14ac:dyDescent="0.25">
      <c r="B1844" s="5">
        <f>Hakulomake!$B$17</f>
        <v>0</v>
      </c>
      <c r="J1844" s="16"/>
      <c r="O1844" s="39">
        <f>MIN(Lääkkeet[[#This Row],[Velvoite 1.1.2025 (pakkauksia)]],Lääkkeet[[#This Row],[Suurimman alitusluvan mukainen velvoite 
1.1.-30.6.2025 (pakkauksia)]],Lääkkeet[[#This Row],[Alin saldo 
1.1.-30.6.2025 (pakkauksia)]])*Lääkkeet[[#This Row],[Kirjanpitoarvo / pakkaus 1.1.2025
(EUR  ALV 0 %)]]</f>
        <v>0</v>
      </c>
      <c r="P1844" s="17"/>
      <c r="Q1844" s="12"/>
      <c r="R1844" s="12"/>
      <c r="S1844" s="12"/>
      <c r="T1844" s="13"/>
      <c r="U1844" s="39">
        <f>MIN(Lääkkeet[[#This Row],[Velvoite 1.7.2025 (pakkauksia)]],Lääkkeet[[#This Row],[Suurimman alitusluvan mukainen velvoite
1.7.-31.12.2025 (pakkauksia)]],Lääkkeet[[#This Row],[Alin saldo 
1.7.-31.12.2025 (pakkauksia)]])*Lääkkeet[[#This Row],[Kirjanpitoarvo / pakkaus 1.7.2025
(EUR  ALV 0 %)]]</f>
        <v>0</v>
      </c>
      <c r="W1844" s="49" t="str" cm="1">
        <f t="array" ref="W1844">IFERROR(_xlfn.IFS(Lääkkeet[[#This Row],[Sitoutunut pääoma 
1.1.-30.6.2025 (EUR)]]&gt;0,"Täytetyt",Lääkkeet[[#This Row],[Sitoutunut pääoma 
1.7.-31.12.2025 (EUR)]]&gt;0,"Täytetyt"),"")</f>
        <v/>
      </c>
      <c r="X1844" s="49"/>
      <c r="Y1844" s="5">
        <f>Hakulomake!$B$29</f>
        <v>0</v>
      </c>
    </row>
    <row r="1845" spans="2:25" x14ac:dyDescent="0.25">
      <c r="B1845" s="5">
        <f>Hakulomake!$B$17</f>
        <v>0</v>
      </c>
      <c r="J1845" s="16"/>
      <c r="O1845" s="39">
        <f>MIN(Lääkkeet[[#This Row],[Velvoite 1.1.2025 (pakkauksia)]],Lääkkeet[[#This Row],[Suurimman alitusluvan mukainen velvoite 
1.1.-30.6.2025 (pakkauksia)]],Lääkkeet[[#This Row],[Alin saldo 
1.1.-30.6.2025 (pakkauksia)]])*Lääkkeet[[#This Row],[Kirjanpitoarvo / pakkaus 1.1.2025
(EUR  ALV 0 %)]]</f>
        <v>0</v>
      </c>
      <c r="P1845" s="17"/>
      <c r="Q1845" s="12"/>
      <c r="R1845" s="12"/>
      <c r="S1845" s="12"/>
      <c r="T1845" s="13"/>
      <c r="U1845" s="39">
        <f>MIN(Lääkkeet[[#This Row],[Velvoite 1.7.2025 (pakkauksia)]],Lääkkeet[[#This Row],[Suurimman alitusluvan mukainen velvoite
1.7.-31.12.2025 (pakkauksia)]],Lääkkeet[[#This Row],[Alin saldo 
1.7.-31.12.2025 (pakkauksia)]])*Lääkkeet[[#This Row],[Kirjanpitoarvo / pakkaus 1.7.2025
(EUR  ALV 0 %)]]</f>
        <v>0</v>
      </c>
      <c r="W1845" s="49" t="str" cm="1">
        <f t="array" ref="W1845">IFERROR(_xlfn.IFS(Lääkkeet[[#This Row],[Sitoutunut pääoma 
1.1.-30.6.2025 (EUR)]]&gt;0,"Täytetyt",Lääkkeet[[#This Row],[Sitoutunut pääoma 
1.7.-31.12.2025 (EUR)]]&gt;0,"Täytetyt"),"")</f>
        <v/>
      </c>
      <c r="X1845" s="49"/>
      <c r="Y1845" s="5">
        <f>Hakulomake!$B$29</f>
        <v>0</v>
      </c>
    </row>
    <row r="1846" spans="2:25" x14ac:dyDescent="0.25">
      <c r="B1846" s="5">
        <f>Hakulomake!$B$17</f>
        <v>0</v>
      </c>
      <c r="J1846" s="16"/>
      <c r="O1846" s="39">
        <f>MIN(Lääkkeet[[#This Row],[Velvoite 1.1.2025 (pakkauksia)]],Lääkkeet[[#This Row],[Suurimman alitusluvan mukainen velvoite 
1.1.-30.6.2025 (pakkauksia)]],Lääkkeet[[#This Row],[Alin saldo 
1.1.-30.6.2025 (pakkauksia)]])*Lääkkeet[[#This Row],[Kirjanpitoarvo / pakkaus 1.1.2025
(EUR  ALV 0 %)]]</f>
        <v>0</v>
      </c>
      <c r="P1846" s="17"/>
      <c r="Q1846" s="12"/>
      <c r="R1846" s="12"/>
      <c r="S1846" s="12"/>
      <c r="T1846" s="13"/>
      <c r="U1846" s="39">
        <f>MIN(Lääkkeet[[#This Row],[Velvoite 1.7.2025 (pakkauksia)]],Lääkkeet[[#This Row],[Suurimman alitusluvan mukainen velvoite
1.7.-31.12.2025 (pakkauksia)]],Lääkkeet[[#This Row],[Alin saldo 
1.7.-31.12.2025 (pakkauksia)]])*Lääkkeet[[#This Row],[Kirjanpitoarvo / pakkaus 1.7.2025
(EUR  ALV 0 %)]]</f>
        <v>0</v>
      </c>
      <c r="W1846" s="49" t="str" cm="1">
        <f t="array" ref="W1846">IFERROR(_xlfn.IFS(Lääkkeet[[#This Row],[Sitoutunut pääoma 
1.1.-30.6.2025 (EUR)]]&gt;0,"Täytetyt",Lääkkeet[[#This Row],[Sitoutunut pääoma 
1.7.-31.12.2025 (EUR)]]&gt;0,"Täytetyt"),"")</f>
        <v/>
      </c>
      <c r="X1846" s="49"/>
      <c r="Y1846" s="5">
        <f>Hakulomake!$B$29</f>
        <v>0</v>
      </c>
    </row>
    <row r="1847" spans="2:25" x14ac:dyDescent="0.25">
      <c r="B1847" s="5">
        <f>Hakulomake!$B$17</f>
        <v>0</v>
      </c>
      <c r="J1847" s="16"/>
      <c r="O1847" s="39">
        <f>MIN(Lääkkeet[[#This Row],[Velvoite 1.1.2025 (pakkauksia)]],Lääkkeet[[#This Row],[Suurimman alitusluvan mukainen velvoite 
1.1.-30.6.2025 (pakkauksia)]],Lääkkeet[[#This Row],[Alin saldo 
1.1.-30.6.2025 (pakkauksia)]])*Lääkkeet[[#This Row],[Kirjanpitoarvo / pakkaus 1.1.2025
(EUR  ALV 0 %)]]</f>
        <v>0</v>
      </c>
      <c r="P1847" s="17"/>
      <c r="Q1847" s="12"/>
      <c r="R1847" s="12"/>
      <c r="S1847" s="12"/>
      <c r="T1847" s="13"/>
      <c r="U1847" s="39">
        <f>MIN(Lääkkeet[[#This Row],[Velvoite 1.7.2025 (pakkauksia)]],Lääkkeet[[#This Row],[Suurimman alitusluvan mukainen velvoite
1.7.-31.12.2025 (pakkauksia)]],Lääkkeet[[#This Row],[Alin saldo 
1.7.-31.12.2025 (pakkauksia)]])*Lääkkeet[[#This Row],[Kirjanpitoarvo / pakkaus 1.7.2025
(EUR  ALV 0 %)]]</f>
        <v>0</v>
      </c>
      <c r="W1847" s="49" t="str" cm="1">
        <f t="array" ref="W1847">IFERROR(_xlfn.IFS(Lääkkeet[[#This Row],[Sitoutunut pääoma 
1.1.-30.6.2025 (EUR)]]&gt;0,"Täytetyt",Lääkkeet[[#This Row],[Sitoutunut pääoma 
1.7.-31.12.2025 (EUR)]]&gt;0,"Täytetyt"),"")</f>
        <v/>
      </c>
      <c r="X1847" s="49"/>
      <c r="Y1847" s="5">
        <f>Hakulomake!$B$29</f>
        <v>0</v>
      </c>
    </row>
    <row r="1848" spans="2:25" x14ac:dyDescent="0.25">
      <c r="B1848" s="5">
        <f>Hakulomake!$B$17</f>
        <v>0</v>
      </c>
      <c r="J1848" s="16"/>
      <c r="O1848" s="39">
        <f>MIN(Lääkkeet[[#This Row],[Velvoite 1.1.2025 (pakkauksia)]],Lääkkeet[[#This Row],[Suurimman alitusluvan mukainen velvoite 
1.1.-30.6.2025 (pakkauksia)]],Lääkkeet[[#This Row],[Alin saldo 
1.1.-30.6.2025 (pakkauksia)]])*Lääkkeet[[#This Row],[Kirjanpitoarvo / pakkaus 1.1.2025
(EUR  ALV 0 %)]]</f>
        <v>0</v>
      </c>
      <c r="P1848" s="17"/>
      <c r="Q1848" s="12"/>
      <c r="R1848" s="12"/>
      <c r="S1848" s="12"/>
      <c r="T1848" s="13"/>
      <c r="U1848" s="39">
        <f>MIN(Lääkkeet[[#This Row],[Velvoite 1.7.2025 (pakkauksia)]],Lääkkeet[[#This Row],[Suurimman alitusluvan mukainen velvoite
1.7.-31.12.2025 (pakkauksia)]],Lääkkeet[[#This Row],[Alin saldo 
1.7.-31.12.2025 (pakkauksia)]])*Lääkkeet[[#This Row],[Kirjanpitoarvo / pakkaus 1.7.2025
(EUR  ALV 0 %)]]</f>
        <v>0</v>
      </c>
      <c r="W1848" s="49" t="str" cm="1">
        <f t="array" ref="W1848">IFERROR(_xlfn.IFS(Lääkkeet[[#This Row],[Sitoutunut pääoma 
1.1.-30.6.2025 (EUR)]]&gt;0,"Täytetyt",Lääkkeet[[#This Row],[Sitoutunut pääoma 
1.7.-31.12.2025 (EUR)]]&gt;0,"Täytetyt"),"")</f>
        <v/>
      </c>
      <c r="X1848" s="49"/>
      <c r="Y1848" s="5">
        <f>Hakulomake!$B$29</f>
        <v>0</v>
      </c>
    </row>
    <row r="1849" spans="2:25" x14ac:dyDescent="0.25">
      <c r="B1849" s="5">
        <f>Hakulomake!$B$17</f>
        <v>0</v>
      </c>
      <c r="J1849" s="16"/>
      <c r="O1849" s="39">
        <f>MIN(Lääkkeet[[#This Row],[Velvoite 1.1.2025 (pakkauksia)]],Lääkkeet[[#This Row],[Suurimman alitusluvan mukainen velvoite 
1.1.-30.6.2025 (pakkauksia)]],Lääkkeet[[#This Row],[Alin saldo 
1.1.-30.6.2025 (pakkauksia)]])*Lääkkeet[[#This Row],[Kirjanpitoarvo / pakkaus 1.1.2025
(EUR  ALV 0 %)]]</f>
        <v>0</v>
      </c>
      <c r="P1849" s="17"/>
      <c r="Q1849" s="12"/>
      <c r="R1849" s="12"/>
      <c r="S1849" s="12"/>
      <c r="T1849" s="13"/>
      <c r="U1849" s="39">
        <f>MIN(Lääkkeet[[#This Row],[Velvoite 1.7.2025 (pakkauksia)]],Lääkkeet[[#This Row],[Suurimman alitusluvan mukainen velvoite
1.7.-31.12.2025 (pakkauksia)]],Lääkkeet[[#This Row],[Alin saldo 
1.7.-31.12.2025 (pakkauksia)]])*Lääkkeet[[#This Row],[Kirjanpitoarvo / pakkaus 1.7.2025
(EUR  ALV 0 %)]]</f>
        <v>0</v>
      </c>
      <c r="W1849" s="49" t="str" cm="1">
        <f t="array" ref="W1849">IFERROR(_xlfn.IFS(Lääkkeet[[#This Row],[Sitoutunut pääoma 
1.1.-30.6.2025 (EUR)]]&gt;0,"Täytetyt",Lääkkeet[[#This Row],[Sitoutunut pääoma 
1.7.-31.12.2025 (EUR)]]&gt;0,"Täytetyt"),"")</f>
        <v/>
      </c>
      <c r="X1849" s="49"/>
      <c r="Y1849" s="5">
        <f>Hakulomake!$B$29</f>
        <v>0</v>
      </c>
    </row>
    <row r="1850" spans="2:25" x14ac:dyDescent="0.25">
      <c r="B1850" s="5">
        <f>Hakulomake!$B$17</f>
        <v>0</v>
      </c>
      <c r="J1850" s="16"/>
      <c r="O1850" s="39">
        <f>MIN(Lääkkeet[[#This Row],[Velvoite 1.1.2025 (pakkauksia)]],Lääkkeet[[#This Row],[Suurimman alitusluvan mukainen velvoite 
1.1.-30.6.2025 (pakkauksia)]],Lääkkeet[[#This Row],[Alin saldo 
1.1.-30.6.2025 (pakkauksia)]])*Lääkkeet[[#This Row],[Kirjanpitoarvo / pakkaus 1.1.2025
(EUR  ALV 0 %)]]</f>
        <v>0</v>
      </c>
      <c r="P1850" s="17"/>
      <c r="Q1850" s="12"/>
      <c r="R1850" s="12"/>
      <c r="S1850" s="12"/>
      <c r="T1850" s="13"/>
      <c r="U1850" s="39">
        <f>MIN(Lääkkeet[[#This Row],[Velvoite 1.7.2025 (pakkauksia)]],Lääkkeet[[#This Row],[Suurimman alitusluvan mukainen velvoite
1.7.-31.12.2025 (pakkauksia)]],Lääkkeet[[#This Row],[Alin saldo 
1.7.-31.12.2025 (pakkauksia)]])*Lääkkeet[[#This Row],[Kirjanpitoarvo / pakkaus 1.7.2025
(EUR  ALV 0 %)]]</f>
        <v>0</v>
      </c>
      <c r="W1850" s="49" t="str" cm="1">
        <f t="array" ref="W1850">IFERROR(_xlfn.IFS(Lääkkeet[[#This Row],[Sitoutunut pääoma 
1.1.-30.6.2025 (EUR)]]&gt;0,"Täytetyt",Lääkkeet[[#This Row],[Sitoutunut pääoma 
1.7.-31.12.2025 (EUR)]]&gt;0,"Täytetyt"),"")</f>
        <v/>
      </c>
      <c r="X1850" s="49"/>
      <c r="Y1850" s="5">
        <f>Hakulomake!$B$29</f>
        <v>0</v>
      </c>
    </row>
    <row r="1851" spans="2:25" x14ac:dyDescent="0.25">
      <c r="B1851" s="5">
        <f>Hakulomake!$B$17</f>
        <v>0</v>
      </c>
      <c r="J1851" s="16"/>
      <c r="O1851" s="39">
        <f>MIN(Lääkkeet[[#This Row],[Velvoite 1.1.2025 (pakkauksia)]],Lääkkeet[[#This Row],[Suurimman alitusluvan mukainen velvoite 
1.1.-30.6.2025 (pakkauksia)]],Lääkkeet[[#This Row],[Alin saldo 
1.1.-30.6.2025 (pakkauksia)]])*Lääkkeet[[#This Row],[Kirjanpitoarvo / pakkaus 1.1.2025
(EUR  ALV 0 %)]]</f>
        <v>0</v>
      </c>
      <c r="P1851" s="17"/>
      <c r="Q1851" s="12"/>
      <c r="R1851" s="12"/>
      <c r="S1851" s="12"/>
      <c r="T1851" s="13"/>
      <c r="U1851" s="39">
        <f>MIN(Lääkkeet[[#This Row],[Velvoite 1.7.2025 (pakkauksia)]],Lääkkeet[[#This Row],[Suurimman alitusluvan mukainen velvoite
1.7.-31.12.2025 (pakkauksia)]],Lääkkeet[[#This Row],[Alin saldo 
1.7.-31.12.2025 (pakkauksia)]])*Lääkkeet[[#This Row],[Kirjanpitoarvo / pakkaus 1.7.2025
(EUR  ALV 0 %)]]</f>
        <v>0</v>
      </c>
      <c r="W1851" s="49" t="str" cm="1">
        <f t="array" ref="W1851">IFERROR(_xlfn.IFS(Lääkkeet[[#This Row],[Sitoutunut pääoma 
1.1.-30.6.2025 (EUR)]]&gt;0,"Täytetyt",Lääkkeet[[#This Row],[Sitoutunut pääoma 
1.7.-31.12.2025 (EUR)]]&gt;0,"Täytetyt"),"")</f>
        <v/>
      </c>
      <c r="X1851" s="49"/>
      <c r="Y1851" s="5">
        <f>Hakulomake!$B$29</f>
        <v>0</v>
      </c>
    </row>
    <row r="1852" spans="2:25" x14ac:dyDescent="0.25">
      <c r="B1852" s="5">
        <f>Hakulomake!$B$17</f>
        <v>0</v>
      </c>
      <c r="J1852" s="16"/>
      <c r="O1852" s="39">
        <f>MIN(Lääkkeet[[#This Row],[Velvoite 1.1.2025 (pakkauksia)]],Lääkkeet[[#This Row],[Suurimman alitusluvan mukainen velvoite 
1.1.-30.6.2025 (pakkauksia)]],Lääkkeet[[#This Row],[Alin saldo 
1.1.-30.6.2025 (pakkauksia)]])*Lääkkeet[[#This Row],[Kirjanpitoarvo / pakkaus 1.1.2025
(EUR  ALV 0 %)]]</f>
        <v>0</v>
      </c>
      <c r="P1852" s="17"/>
      <c r="Q1852" s="12"/>
      <c r="R1852" s="12"/>
      <c r="S1852" s="12"/>
      <c r="T1852" s="13"/>
      <c r="U1852" s="39">
        <f>MIN(Lääkkeet[[#This Row],[Velvoite 1.7.2025 (pakkauksia)]],Lääkkeet[[#This Row],[Suurimman alitusluvan mukainen velvoite
1.7.-31.12.2025 (pakkauksia)]],Lääkkeet[[#This Row],[Alin saldo 
1.7.-31.12.2025 (pakkauksia)]])*Lääkkeet[[#This Row],[Kirjanpitoarvo / pakkaus 1.7.2025
(EUR  ALV 0 %)]]</f>
        <v>0</v>
      </c>
      <c r="W1852" s="49" t="str" cm="1">
        <f t="array" ref="W1852">IFERROR(_xlfn.IFS(Lääkkeet[[#This Row],[Sitoutunut pääoma 
1.1.-30.6.2025 (EUR)]]&gt;0,"Täytetyt",Lääkkeet[[#This Row],[Sitoutunut pääoma 
1.7.-31.12.2025 (EUR)]]&gt;0,"Täytetyt"),"")</f>
        <v/>
      </c>
      <c r="X1852" s="49"/>
      <c r="Y1852" s="5">
        <f>Hakulomake!$B$29</f>
        <v>0</v>
      </c>
    </row>
    <row r="1853" spans="2:25" x14ac:dyDescent="0.25">
      <c r="B1853" s="5">
        <f>Hakulomake!$B$17</f>
        <v>0</v>
      </c>
      <c r="J1853" s="16"/>
      <c r="O1853" s="39">
        <f>MIN(Lääkkeet[[#This Row],[Velvoite 1.1.2025 (pakkauksia)]],Lääkkeet[[#This Row],[Suurimman alitusluvan mukainen velvoite 
1.1.-30.6.2025 (pakkauksia)]],Lääkkeet[[#This Row],[Alin saldo 
1.1.-30.6.2025 (pakkauksia)]])*Lääkkeet[[#This Row],[Kirjanpitoarvo / pakkaus 1.1.2025
(EUR  ALV 0 %)]]</f>
        <v>0</v>
      </c>
      <c r="P1853" s="17"/>
      <c r="Q1853" s="12"/>
      <c r="R1853" s="12"/>
      <c r="S1853" s="12"/>
      <c r="T1853" s="13"/>
      <c r="U1853" s="39">
        <f>MIN(Lääkkeet[[#This Row],[Velvoite 1.7.2025 (pakkauksia)]],Lääkkeet[[#This Row],[Suurimman alitusluvan mukainen velvoite
1.7.-31.12.2025 (pakkauksia)]],Lääkkeet[[#This Row],[Alin saldo 
1.7.-31.12.2025 (pakkauksia)]])*Lääkkeet[[#This Row],[Kirjanpitoarvo / pakkaus 1.7.2025
(EUR  ALV 0 %)]]</f>
        <v>0</v>
      </c>
      <c r="W1853" s="49" t="str" cm="1">
        <f t="array" ref="W1853">IFERROR(_xlfn.IFS(Lääkkeet[[#This Row],[Sitoutunut pääoma 
1.1.-30.6.2025 (EUR)]]&gt;0,"Täytetyt",Lääkkeet[[#This Row],[Sitoutunut pääoma 
1.7.-31.12.2025 (EUR)]]&gt;0,"Täytetyt"),"")</f>
        <v/>
      </c>
      <c r="X1853" s="49"/>
      <c r="Y1853" s="5">
        <f>Hakulomake!$B$29</f>
        <v>0</v>
      </c>
    </row>
    <row r="1854" spans="2:25" x14ac:dyDescent="0.25">
      <c r="B1854" s="5">
        <f>Hakulomake!$B$17</f>
        <v>0</v>
      </c>
      <c r="J1854" s="16"/>
      <c r="O1854" s="39">
        <f>MIN(Lääkkeet[[#This Row],[Velvoite 1.1.2025 (pakkauksia)]],Lääkkeet[[#This Row],[Suurimman alitusluvan mukainen velvoite 
1.1.-30.6.2025 (pakkauksia)]],Lääkkeet[[#This Row],[Alin saldo 
1.1.-30.6.2025 (pakkauksia)]])*Lääkkeet[[#This Row],[Kirjanpitoarvo / pakkaus 1.1.2025
(EUR  ALV 0 %)]]</f>
        <v>0</v>
      </c>
      <c r="P1854" s="17"/>
      <c r="Q1854" s="12"/>
      <c r="R1854" s="12"/>
      <c r="S1854" s="12"/>
      <c r="T1854" s="13"/>
      <c r="U1854" s="39">
        <f>MIN(Lääkkeet[[#This Row],[Velvoite 1.7.2025 (pakkauksia)]],Lääkkeet[[#This Row],[Suurimman alitusluvan mukainen velvoite
1.7.-31.12.2025 (pakkauksia)]],Lääkkeet[[#This Row],[Alin saldo 
1.7.-31.12.2025 (pakkauksia)]])*Lääkkeet[[#This Row],[Kirjanpitoarvo / pakkaus 1.7.2025
(EUR  ALV 0 %)]]</f>
        <v>0</v>
      </c>
      <c r="W1854" s="49" t="str" cm="1">
        <f t="array" ref="W1854">IFERROR(_xlfn.IFS(Lääkkeet[[#This Row],[Sitoutunut pääoma 
1.1.-30.6.2025 (EUR)]]&gt;0,"Täytetyt",Lääkkeet[[#This Row],[Sitoutunut pääoma 
1.7.-31.12.2025 (EUR)]]&gt;0,"Täytetyt"),"")</f>
        <v/>
      </c>
      <c r="X1854" s="49"/>
      <c r="Y1854" s="5">
        <f>Hakulomake!$B$29</f>
        <v>0</v>
      </c>
    </row>
    <row r="1855" spans="2:25" x14ac:dyDescent="0.25">
      <c r="B1855" s="5">
        <f>Hakulomake!$B$17</f>
        <v>0</v>
      </c>
      <c r="J1855" s="16"/>
      <c r="O1855" s="39">
        <f>MIN(Lääkkeet[[#This Row],[Velvoite 1.1.2025 (pakkauksia)]],Lääkkeet[[#This Row],[Suurimman alitusluvan mukainen velvoite 
1.1.-30.6.2025 (pakkauksia)]],Lääkkeet[[#This Row],[Alin saldo 
1.1.-30.6.2025 (pakkauksia)]])*Lääkkeet[[#This Row],[Kirjanpitoarvo / pakkaus 1.1.2025
(EUR  ALV 0 %)]]</f>
        <v>0</v>
      </c>
      <c r="P1855" s="17"/>
      <c r="Q1855" s="12"/>
      <c r="R1855" s="12"/>
      <c r="S1855" s="12"/>
      <c r="T1855" s="13"/>
      <c r="U1855" s="39">
        <f>MIN(Lääkkeet[[#This Row],[Velvoite 1.7.2025 (pakkauksia)]],Lääkkeet[[#This Row],[Suurimman alitusluvan mukainen velvoite
1.7.-31.12.2025 (pakkauksia)]],Lääkkeet[[#This Row],[Alin saldo 
1.7.-31.12.2025 (pakkauksia)]])*Lääkkeet[[#This Row],[Kirjanpitoarvo / pakkaus 1.7.2025
(EUR  ALV 0 %)]]</f>
        <v>0</v>
      </c>
      <c r="W1855" s="49" t="str" cm="1">
        <f t="array" ref="W1855">IFERROR(_xlfn.IFS(Lääkkeet[[#This Row],[Sitoutunut pääoma 
1.1.-30.6.2025 (EUR)]]&gt;0,"Täytetyt",Lääkkeet[[#This Row],[Sitoutunut pääoma 
1.7.-31.12.2025 (EUR)]]&gt;0,"Täytetyt"),"")</f>
        <v/>
      </c>
      <c r="X1855" s="49"/>
      <c r="Y1855" s="5">
        <f>Hakulomake!$B$29</f>
        <v>0</v>
      </c>
    </row>
    <row r="1856" spans="2:25" x14ac:dyDescent="0.25">
      <c r="B1856" s="5">
        <f>Hakulomake!$B$17</f>
        <v>0</v>
      </c>
      <c r="J1856" s="16"/>
      <c r="O1856" s="39">
        <f>MIN(Lääkkeet[[#This Row],[Velvoite 1.1.2025 (pakkauksia)]],Lääkkeet[[#This Row],[Suurimman alitusluvan mukainen velvoite 
1.1.-30.6.2025 (pakkauksia)]],Lääkkeet[[#This Row],[Alin saldo 
1.1.-30.6.2025 (pakkauksia)]])*Lääkkeet[[#This Row],[Kirjanpitoarvo / pakkaus 1.1.2025
(EUR  ALV 0 %)]]</f>
        <v>0</v>
      </c>
      <c r="P1856" s="17"/>
      <c r="Q1856" s="12"/>
      <c r="R1856" s="12"/>
      <c r="S1856" s="12"/>
      <c r="T1856" s="13"/>
      <c r="U1856" s="39">
        <f>MIN(Lääkkeet[[#This Row],[Velvoite 1.7.2025 (pakkauksia)]],Lääkkeet[[#This Row],[Suurimman alitusluvan mukainen velvoite
1.7.-31.12.2025 (pakkauksia)]],Lääkkeet[[#This Row],[Alin saldo 
1.7.-31.12.2025 (pakkauksia)]])*Lääkkeet[[#This Row],[Kirjanpitoarvo / pakkaus 1.7.2025
(EUR  ALV 0 %)]]</f>
        <v>0</v>
      </c>
      <c r="W1856" s="49" t="str" cm="1">
        <f t="array" ref="W1856">IFERROR(_xlfn.IFS(Lääkkeet[[#This Row],[Sitoutunut pääoma 
1.1.-30.6.2025 (EUR)]]&gt;0,"Täytetyt",Lääkkeet[[#This Row],[Sitoutunut pääoma 
1.7.-31.12.2025 (EUR)]]&gt;0,"Täytetyt"),"")</f>
        <v/>
      </c>
      <c r="X1856" s="49"/>
      <c r="Y1856" s="5">
        <f>Hakulomake!$B$29</f>
        <v>0</v>
      </c>
    </row>
    <row r="1857" spans="2:25" x14ac:dyDescent="0.25">
      <c r="B1857" s="5">
        <f>Hakulomake!$B$17</f>
        <v>0</v>
      </c>
      <c r="J1857" s="16"/>
      <c r="O1857" s="39">
        <f>MIN(Lääkkeet[[#This Row],[Velvoite 1.1.2025 (pakkauksia)]],Lääkkeet[[#This Row],[Suurimman alitusluvan mukainen velvoite 
1.1.-30.6.2025 (pakkauksia)]],Lääkkeet[[#This Row],[Alin saldo 
1.1.-30.6.2025 (pakkauksia)]])*Lääkkeet[[#This Row],[Kirjanpitoarvo / pakkaus 1.1.2025
(EUR  ALV 0 %)]]</f>
        <v>0</v>
      </c>
      <c r="P1857" s="17"/>
      <c r="Q1857" s="12"/>
      <c r="R1857" s="12"/>
      <c r="S1857" s="12"/>
      <c r="T1857" s="13"/>
      <c r="U1857" s="39">
        <f>MIN(Lääkkeet[[#This Row],[Velvoite 1.7.2025 (pakkauksia)]],Lääkkeet[[#This Row],[Suurimman alitusluvan mukainen velvoite
1.7.-31.12.2025 (pakkauksia)]],Lääkkeet[[#This Row],[Alin saldo 
1.7.-31.12.2025 (pakkauksia)]])*Lääkkeet[[#This Row],[Kirjanpitoarvo / pakkaus 1.7.2025
(EUR  ALV 0 %)]]</f>
        <v>0</v>
      </c>
      <c r="W1857" s="49" t="str" cm="1">
        <f t="array" ref="W1857">IFERROR(_xlfn.IFS(Lääkkeet[[#This Row],[Sitoutunut pääoma 
1.1.-30.6.2025 (EUR)]]&gt;0,"Täytetyt",Lääkkeet[[#This Row],[Sitoutunut pääoma 
1.7.-31.12.2025 (EUR)]]&gt;0,"Täytetyt"),"")</f>
        <v/>
      </c>
      <c r="X1857" s="49"/>
      <c r="Y1857" s="5">
        <f>Hakulomake!$B$29</f>
        <v>0</v>
      </c>
    </row>
    <row r="1858" spans="2:25" x14ac:dyDescent="0.25">
      <c r="B1858" s="5">
        <f>Hakulomake!$B$17</f>
        <v>0</v>
      </c>
      <c r="J1858" s="16"/>
      <c r="O1858" s="39">
        <f>MIN(Lääkkeet[[#This Row],[Velvoite 1.1.2025 (pakkauksia)]],Lääkkeet[[#This Row],[Suurimman alitusluvan mukainen velvoite 
1.1.-30.6.2025 (pakkauksia)]],Lääkkeet[[#This Row],[Alin saldo 
1.1.-30.6.2025 (pakkauksia)]])*Lääkkeet[[#This Row],[Kirjanpitoarvo / pakkaus 1.1.2025
(EUR  ALV 0 %)]]</f>
        <v>0</v>
      </c>
      <c r="P1858" s="17"/>
      <c r="Q1858" s="12"/>
      <c r="R1858" s="12"/>
      <c r="S1858" s="12"/>
      <c r="T1858" s="13"/>
      <c r="U1858" s="39">
        <f>MIN(Lääkkeet[[#This Row],[Velvoite 1.7.2025 (pakkauksia)]],Lääkkeet[[#This Row],[Suurimman alitusluvan mukainen velvoite
1.7.-31.12.2025 (pakkauksia)]],Lääkkeet[[#This Row],[Alin saldo 
1.7.-31.12.2025 (pakkauksia)]])*Lääkkeet[[#This Row],[Kirjanpitoarvo / pakkaus 1.7.2025
(EUR  ALV 0 %)]]</f>
        <v>0</v>
      </c>
      <c r="W1858" s="49" t="str" cm="1">
        <f t="array" ref="W1858">IFERROR(_xlfn.IFS(Lääkkeet[[#This Row],[Sitoutunut pääoma 
1.1.-30.6.2025 (EUR)]]&gt;0,"Täytetyt",Lääkkeet[[#This Row],[Sitoutunut pääoma 
1.7.-31.12.2025 (EUR)]]&gt;0,"Täytetyt"),"")</f>
        <v/>
      </c>
      <c r="X1858" s="49"/>
      <c r="Y1858" s="5">
        <f>Hakulomake!$B$29</f>
        <v>0</v>
      </c>
    </row>
    <row r="1859" spans="2:25" x14ac:dyDescent="0.25">
      <c r="B1859" s="5">
        <f>Hakulomake!$B$17</f>
        <v>0</v>
      </c>
      <c r="J1859" s="16"/>
      <c r="O1859" s="39">
        <f>MIN(Lääkkeet[[#This Row],[Velvoite 1.1.2025 (pakkauksia)]],Lääkkeet[[#This Row],[Suurimman alitusluvan mukainen velvoite 
1.1.-30.6.2025 (pakkauksia)]],Lääkkeet[[#This Row],[Alin saldo 
1.1.-30.6.2025 (pakkauksia)]])*Lääkkeet[[#This Row],[Kirjanpitoarvo / pakkaus 1.1.2025
(EUR  ALV 0 %)]]</f>
        <v>0</v>
      </c>
      <c r="P1859" s="17"/>
      <c r="Q1859" s="12"/>
      <c r="R1859" s="12"/>
      <c r="S1859" s="12"/>
      <c r="T1859" s="13"/>
      <c r="U1859" s="39">
        <f>MIN(Lääkkeet[[#This Row],[Velvoite 1.7.2025 (pakkauksia)]],Lääkkeet[[#This Row],[Suurimman alitusluvan mukainen velvoite
1.7.-31.12.2025 (pakkauksia)]],Lääkkeet[[#This Row],[Alin saldo 
1.7.-31.12.2025 (pakkauksia)]])*Lääkkeet[[#This Row],[Kirjanpitoarvo / pakkaus 1.7.2025
(EUR  ALV 0 %)]]</f>
        <v>0</v>
      </c>
      <c r="W1859" s="49" t="str" cm="1">
        <f t="array" ref="W1859">IFERROR(_xlfn.IFS(Lääkkeet[[#This Row],[Sitoutunut pääoma 
1.1.-30.6.2025 (EUR)]]&gt;0,"Täytetyt",Lääkkeet[[#This Row],[Sitoutunut pääoma 
1.7.-31.12.2025 (EUR)]]&gt;0,"Täytetyt"),"")</f>
        <v/>
      </c>
      <c r="X1859" s="49"/>
      <c r="Y1859" s="5">
        <f>Hakulomake!$B$29</f>
        <v>0</v>
      </c>
    </row>
    <row r="1860" spans="2:25" x14ac:dyDescent="0.25">
      <c r="B1860" s="5">
        <f>Hakulomake!$B$17</f>
        <v>0</v>
      </c>
      <c r="J1860" s="16"/>
      <c r="O1860" s="39">
        <f>MIN(Lääkkeet[[#This Row],[Velvoite 1.1.2025 (pakkauksia)]],Lääkkeet[[#This Row],[Suurimman alitusluvan mukainen velvoite 
1.1.-30.6.2025 (pakkauksia)]],Lääkkeet[[#This Row],[Alin saldo 
1.1.-30.6.2025 (pakkauksia)]])*Lääkkeet[[#This Row],[Kirjanpitoarvo / pakkaus 1.1.2025
(EUR  ALV 0 %)]]</f>
        <v>0</v>
      </c>
      <c r="P1860" s="17"/>
      <c r="Q1860" s="12"/>
      <c r="R1860" s="12"/>
      <c r="S1860" s="12"/>
      <c r="T1860" s="13"/>
      <c r="U1860" s="39">
        <f>MIN(Lääkkeet[[#This Row],[Velvoite 1.7.2025 (pakkauksia)]],Lääkkeet[[#This Row],[Suurimman alitusluvan mukainen velvoite
1.7.-31.12.2025 (pakkauksia)]],Lääkkeet[[#This Row],[Alin saldo 
1.7.-31.12.2025 (pakkauksia)]])*Lääkkeet[[#This Row],[Kirjanpitoarvo / pakkaus 1.7.2025
(EUR  ALV 0 %)]]</f>
        <v>0</v>
      </c>
      <c r="W1860" s="49" t="str" cm="1">
        <f t="array" ref="W1860">IFERROR(_xlfn.IFS(Lääkkeet[[#This Row],[Sitoutunut pääoma 
1.1.-30.6.2025 (EUR)]]&gt;0,"Täytetyt",Lääkkeet[[#This Row],[Sitoutunut pääoma 
1.7.-31.12.2025 (EUR)]]&gt;0,"Täytetyt"),"")</f>
        <v/>
      </c>
      <c r="X1860" s="49"/>
      <c r="Y1860" s="5">
        <f>Hakulomake!$B$29</f>
        <v>0</v>
      </c>
    </row>
    <row r="1861" spans="2:25" x14ac:dyDescent="0.25">
      <c r="B1861" s="5">
        <f>Hakulomake!$B$17</f>
        <v>0</v>
      </c>
      <c r="J1861" s="16"/>
      <c r="O1861" s="39">
        <f>MIN(Lääkkeet[[#This Row],[Velvoite 1.1.2025 (pakkauksia)]],Lääkkeet[[#This Row],[Suurimman alitusluvan mukainen velvoite 
1.1.-30.6.2025 (pakkauksia)]],Lääkkeet[[#This Row],[Alin saldo 
1.1.-30.6.2025 (pakkauksia)]])*Lääkkeet[[#This Row],[Kirjanpitoarvo / pakkaus 1.1.2025
(EUR  ALV 0 %)]]</f>
        <v>0</v>
      </c>
      <c r="P1861" s="17"/>
      <c r="Q1861" s="12"/>
      <c r="R1861" s="12"/>
      <c r="S1861" s="12"/>
      <c r="T1861" s="13"/>
      <c r="U1861" s="39">
        <f>MIN(Lääkkeet[[#This Row],[Velvoite 1.7.2025 (pakkauksia)]],Lääkkeet[[#This Row],[Suurimman alitusluvan mukainen velvoite
1.7.-31.12.2025 (pakkauksia)]],Lääkkeet[[#This Row],[Alin saldo 
1.7.-31.12.2025 (pakkauksia)]])*Lääkkeet[[#This Row],[Kirjanpitoarvo / pakkaus 1.7.2025
(EUR  ALV 0 %)]]</f>
        <v>0</v>
      </c>
      <c r="W1861" s="49" t="str" cm="1">
        <f t="array" ref="W1861">IFERROR(_xlfn.IFS(Lääkkeet[[#This Row],[Sitoutunut pääoma 
1.1.-30.6.2025 (EUR)]]&gt;0,"Täytetyt",Lääkkeet[[#This Row],[Sitoutunut pääoma 
1.7.-31.12.2025 (EUR)]]&gt;0,"Täytetyt"),"")</f>
        <v/>
      </c>
      <c r="X1861" s="49"/>
      <c r="Y1861" s="5">
        <f>Hakulomake!$B$29</f>
        <v>0</v>
      </c>
    </row>
    <row r="1862" spans="2:25" x14ac:dyDescent="0.25">
      <c r="B1862" s="5">
        <f>Hakulomake!$B$17</f>
        <v>0</v>
      </c>
      <c r="J1862" s="16"/>
      <c r="O1862" s="39">
        <f>MIN(Lääkkeet[[#This Row],[Velvoite 1.1.2025 (pakkauksia)]],Lääkkeet[[#This Row],[Suurimman alitusluvan mukainen velvoite 
1.1.-30.6.2025 (pakkauksia)]],Lääkkeet[[#This Row],[Alin saldo 
1.1.-30.6.2025 (pakkauksia)]])*Lääkkeet[[#This Row],[Kirjanpitoarvo / pakkaus 1.1.2025
(EUR  ALV 0 %)]]</f>
        <v>0</v>
      </c>
      <c r="P1862" s="17"/>
      <c r="Q1862" s="12"/>
      <c r="R1862" s="12"/>
      <c r="S1862" s="12"/>
      <c r="T1862" s="13"/>
      <c r="U1862" s="39">
        <f>MIN(Lääkkeet[[#This Row],[Velvoite 1.7.2025 (pakkauksia)]],Lääkkeet[[#This Row],[Suurimman alitusluvan mukainen velvoite
1.7.-31.12.2025 (pakkauksia)]],Lääkkeet[[#This Row],[Alin saldo 
1.7.-31.12.2025 (pakkauksia)]])*Lääkkeet[[#This Row],[Kirjanpitoarvo / pakkaus 1.7.2025
(EUR  ALV 0 %)]]</f>
        <v>0</v>
      </c>
      <c r="W1862" s="49" t="str" cm="1">
        <f t="array" ref="W1862">IFERROR(_xlfn.IFS(Lääkkeet[[#This Row],[Sitoutunut pääoma 
1.1.-30.6.2025 (EUR)]]&gt;0,"Täytetyt",Lääkkeet[[#This Row],[Sitoutunut pääoma 
1.7.-31.12.2025 (EUR)]]&gt;0,"Täytetyt"),"")</f>
        <v/>
      </c>
      <c r="X1862" s="49"/>
      <c r="Y1862" s="5">
        <f>Hakulomake!$B$29</f>
        <v>0</v>
      </c>
    </row>
    <row r="1863" spans="2:25" x14ac:dyDescent="0.25">
      <c r="B1863" s="5">
        <f>Hakulomake!$B$17</f>
        <v>0</v>
      </c>
      <c r="J1863" s="16"/>
      <c r="O1863" s="39">
        <f>MIN(Lääkkeet[[#This Row],[Velvoite 1.1.2025 (pakkauksia)]],Lääkkeet[[#This Row],[Suurimman alitusluvan mukainen velvoite 
1.1.-30.6.2025 (pakkauksia)]],Lääkkeet[[#This Row],[Alin saldo 
1.1.-30.6.2025 (pakkauksia)]])*Lääkkeet[[#This Row],[Kirjanpitoarvo / pakkaus 1.1.2025
(EUR  ALV 0 %)]]</f>
        <v>0</v>
      </c>
      <c r="P1863" s="17"/>
      <c r="Q1863" s="12"/>
      <c r="R1863" s="12"/>
      <c r="S1863" s="12"/>
      <c r="T1863" s="13"/>
      <c r="U1863" s="39">
        <f>MIN(Lääkkeet[[#This Row],[Velvoite 1.7.2025 (pakkauksia)]],Lääkkeet[[#This Row],[Suurimman alitusluvan mukainen velvoite
1.7.-31.12.2025 (pakkauksia)]],Lääkkeet[[#This Row],[Alin saldo 
1.7.-31.12.2025 (pakkauksia)]])*Lääkkeet[[#This Row],[Kirjanpitoarvo / pakkaus 1.7.2025
(EUR  ALV 0 %)]]</f>
        <v>0</v>
      </c>
      <c r="W1863" s="49" t="str" cm="1">
        <f t="array" ref="W1863">IFERROR(_xlfn.IFS(Lääkkeet[[#This Row],[Sitoutunut pääoma 
1.1.-30.6.2025 (EUR)]]&gt;0,"Täytetyt",Lääkkeet[[#This Row],[Sitoutunut pääoma 
1.7.-31.12.2025 (EUR)]]&gt;0,"Täytetyt"),"")</f>
        <v/>
      </c>
      <c r="X1863" s="49"/>
      <c r="Y1863" s="5">
        <f>Hakulomake!$B$29</f>
        <v>0</v>
      </c>
    </row>
    <row r="1864" spans="2:25" x14ac:dyDescent="0.25">
      <c r="B1864" s="5">
        <f>Hakulomake!$B$17</f>
        <v>0</v>
      </c>
      <c r="J1864" s="16"/>
      <c r="O1864" s="39">
        <f>MIN(Lääkkeet[[#This Row],[Velvoite 1.1.2025 (pakkauksia)]],Lääkkeet[[#This Row],[Suurimman alitusluvan mukainen velvoite 
1.1.-30.6.2025 (pakkauksia)]],Lääkkeet[[#This Row],[Alin saldo 
1.1.-30.6.2025 (pakkauksia)]])*Lääkkeet[[#This Row],[Kirjanpitoarvo / pakkaus 1.1.2025
(EUR  ALV 0 %)]]</f>
        <v>0</v>
      </c>
      <c r="P1864" s="17"/>
      <c r="Q1864" s="12"/>
      <c r="R1864" s="12"/>
      <c r="S1864" s="12"/>
      <c r="T1864" s="13"/>
      <c r="U1864" s="39">
        <f>MIN(Lääkkeet[[#This Row],[Velvoite 1.7.2025 (pakkauksia)]],Lääkkeet[[#This Row],[Suurimman alitusluvan mukainen velvoite
1.7.-31.12.2025 (pakkauksia)]],Lääkkeet[[#This Row],[Alin saldo 
1.7.-31.12.2025 (pakkauksia)]])*Lääkkeet[[#This Row],[Kirjanpitoarvo / pakkaus 1.7.2025
(EUR  ALV 0 %)]]</f>
        <v>0</v>
      </c>
      <c r="W1864" s="49" t="str" cm="1">
        <f t="array" ref="W1864">IFERROR(_xlfn.IFS(Lääkkeet[[#This Row],[Sitoutunut pääoma 
1.1.-30.6.2025 (EUR)]]&gt;0,"Täytetyt",Lääkkeet[[#This Row],[Sitoutunut pääoma 
1.7.-31.12.2025 (EUR)]]&gt;0,"Täytetyt"),"")</f>
        <v/>
      </c>
      <c r="X1864" s="49"/>
      <c r="Y1864" s="5">
        <f>Hakulomake!$B$29</f>
        <v>0</v>
      </c>
    </row>
    <row r="1865" spans="2:25" x14ac:dyDescent="0.25">
      <c r="B1865" s="5">
        <f>Hakulomake!$B$17</f>
        <v>0</v>
      </c>
      <c r="J1865" s="16"/>
      <c r="O1865" s="39">
        <f>MIN(Lääkkeet[[#This Row],[Velvoite 1.1.2025 (pakkauksia)]],Lääkkeet[[#This Row],[Suurimman alitusluvan mukainen velvoite 
1.1.-30.6.2025 (pakkauksia)]],Lääkkeet[[#This Row],[Alin saldo 
1.1.-30.6.2025 (pakkauksia)]])*Lääkkeet[[#This Row],[Kirjanpitoarvo / pakkaus 1.1.2025
(EUR  ALV 0 %)]]</f>
        <v>0</v>
      </c>
      <c r="P1865" s="17"/>
      <c r="Q1865" s="12"/>
      <c r="R1865" s="12"/>
      <c r="S1865" s="12"/>
      <c r="T1865" s="13"/>
      <c r="U1865" s="39">
        <f>MIN(Lääkkeet[[#This Row],[Velvoite 1.7.2025 (pakkauksia)]],Lääkkeet[[#This Row],[Suurimman alitusluvan mukainen velvoite
1.7.-31.12.2025 (pakkauksia)]],Lääkkeet[[#This Row],[Alin saldo 
1.7.-31.12.2025 (pakkauksia)]])*Lääkkeet[[#This Row],[Kirjanpitoarvo / pakkaus 1.7.2025
(EUR  ALV 0 %)]]</f>
        <v>0</v>
      </c>
      <c r="W1865" s="49" t="str" cm="1">
        <f t="array" ref="W1865">IFERROR(_xlfn.IFS(Lääkkeet[[#This Row],[Sitoutunut pääoma 
1.1.-30.6.2025 (EUR)]]&gt;0,"Täytetyt",Lääkkeet[[#This Row],[Sitoutunut pääoma 
1.7.-31.12.2025 (EUR)]]&gt;0,"Täytetyt"),"")</f>
        <v/>
      </c>
      <c r="X1865" s="49"/>
      <c r="Y1865" s="5">
        <f>Hakulomake!$B$29</f>
        <v>0</v>
      </c>
    </row>
    <row r="1866" spans="2:25" x14ac:dyDescent="0.25">
      <c r="B1866" s="5">
        <f>Hakulomake!$B$17</f>
        <v>0</v>
      </c>
      <c r="J1866" s="16"/>
      <c r="O1866" s="39">
        <f>MIN(Lääkkeet[[#This Row],[Velvoite 1.1.2025 (pakkauksia)]],Lääkkeet[[#This Row],[Suurimman alitusluvan mukainen velvoite 
1.1.-30.6.2025 (pakkauksia)]],Lääkkeet[[#This Row],[Alin saldo 
1.1.-30.6.2025 (pakkauksia)]])*Lääkkeet[[#This Row],[Kirjanpitoarvo / pakkaus 1.1.2025
(EUR  ALV 0 %)]]</f>
        <v>0</v>
      </c>
      <c r="P1866" s="17"/>
      <c r="Q1866" s="12"/>
      <c r="R1866" s="12"/>
      <c r="S1866" s="12"/>
      <c r="T1866" s="13"/>
      <c r="U1866" s="39">
        <f>MIN(Lääkkeet[[#This Row],[Velvoite 1.7.2025 (pakkauksia)]],Lääkkeet[[#This Row],[Suurimman alitusluvan mukainen velvoite
1.7.-31.12.2025 (pakkauksia)]],Lääkkeet[[#This Row],[Alin saldo 
1.7.-31.12.2025 (pakkauksia)]])*Lääkkeet[[#This Row],[Kirjanpitoarvo / pakkaus 1.7.2025
(EUR  ALV 0 %)]]</f>
        <v>0</v>
      </c>
      <c r="W1866" s="49" t="str" cm="1">
        <f t="array" ref="W1866">IFERROR(_xlfn.IFS(Lääkkeet[[#This Row],[Sitoutunut pääoma 
1.1.-30.6.2025 (EUR)]]&gt;0,"Täytetyt",Lääkkeet[[#This Row],[Sitoutunut pääoma 
1.7.-31.12.2025 (EUR)]]&gt;0,"Täytetyt"),"")</f>
        <v/>
      </c>
      <c r="X1866" s="49"/>
      <c r="Y1866" s="5">
        <f>Hakulomake!$B$29</f>
        <v>0</v>
      </c>
    </row>
    <row r="1867" spans="2:25" x14ac:dyDescent="0.25">
      <c r="B1867" s="5">
        <f>Hakulomake!$B$17</f>
        <v>0</v>
      </c>
      <c r="J1867" s="16"/>
      <c r="O1867" s="39">
        <f>MIN(Lääkkeet[[#This Row],[Velvoite 1.1.2025 (pakkauksia)]],Lääkkeet[[#This Row],[Suurimman alitusluvan mukainen velvoite 
1.1.-30.6.2025 (pakkauksia)]],Lääkkeet[[#This Row],[Alin saldo 
1.1.-30.6.2025 (pakkauksia)]])*Lääkkeet[[#This Row],[Kirjanpitoarvo / pakkaus 1.1.2025
(EUR  ALV 0 %)]]</f>
        <v>0</v>
      </c>
      <c r="P1867" s="17"/>
      <c r="Q1867" s="12"/>
      <c r="R1867" s="12"/>
      <c r="S1867" s="12"/>
      <c r="T1867" s="13"/>
      <c r="U1867" s="39">
        <f>MIN(Lääkkeet[[#This Row],[Velvoite 1.7.2025 (pakkauksia)]],Lääkkeet[[#This Row],[Suurimman alitusluvan mukainen velvoite
1.7.-31.12.2025 (pakkauksia)]],Lääkkeet[[#This Row],[Alin saldo 
1.7.-31.12.2025 (pakkauksia)]])*Lääkkeet[[#This Row],[Kirjanpitoarvo / pakkaus 1.7.2025
(EUR  ALV 0 %)]]</f>
        <v>0</v>
      </c>
      <c r="W1867" s="49" t="str" cm="1">
        <f t="array" ref="W1867">IFERROR(_xlfn.IFS(Lääkkeet[[#This Row],[Sitoutunut pääoma 
1.1.-30.6.2025 (EUR)]]&gt;0,"Täytetyt",Lääkkeet[[#This Row],[Sitoutunut pääoma 
1.7.-31.12.2025 (EUR)]]&gt;0,"Täytetyt"),"")</f>
        <v/>
      </c>
      <c r="X1867" s="49"/>
      <c r="Y1867" s="5">
        <f>Hakulomake!$B$29</f>
        <v>0</v>
      </c>
    </row>
    <row r="1868" spans="2:25" x14ac:dyDescent="0.25">
      <c r="B1868" s="5">
        <f>Hakulomake!$B$17</f>
        <v>0</v>
      </c>
      <c r="J1868" s="16"/>
      <c r="O1868" s="39">
        <f>MIN(Lääkkeet[[#This Row],[Velvoite 1.1.2025 (pakkauksia)]],Lääkkeet[[#This Row],[Suurimman alitusluvan mukainen velvoite 
1.1.-30.6.2025 (pakkauksia)]],Lääkkeet[[#This Row],[Alin saldo 
1.1.-30.6.2025 (pakkauksia)]])*Lääkkeet[[#This Row],[Kirjanpitoarvo / pakkaus 1.1.2025
(EUR  ALV 0 %)]]</f>
        <v>0</v>
      </c>
      <c r="P1868" s="17"/>
      <c r="Q1868" s="12"/>
      <c r="R1868" s="12"/>
      <c r="S1868" s="12"/>
      <c r="T1868" s="13"/>
      <c r="U1868" s="39">
        <f>MIN(Lääkkeet[[#This Row],[Velvoite 1.7.2025 (pakkauksia)]],Lääkkeet[[#This Row],[Suurimman alitusluvan mukainen velvoite
1.7.-31.12.2025 (pakkauksia)]],Lääkkeet[[#This Row],[Alin saldo 
1.7.-31.12.2025 (pakkauksia)]])*Lääkkeet[[#This Row],[Kirjanpitoarvo / pakkaus 1.7.2025
(EUR  ALV 0 %)]]</f>
        <v>0</v>
      </c>
      <c r="W1868" s="49" t="str" cm="1">
        <f t="array" ref="W1868">IFERROR(_xlfn.IFS(Lääkkeet[[#This Row],[Sitoutunut pääoma 
1.1.-30.6.2025 (EUR)]]&gt;0,"Täytetyt",Lääkkeet[[#This Row],[Sitoutunut pääoma 
1.7.-31.12.2025 (EUR)]]&gt;0,"Täytetyt"),"")</f>
        <v/>
      </c>
      <c r="X1868" s="49"/>
      <c r="Y1868" s="5">
        <f>Hakulomake!$B$29</f>
        <v>0</v>
      </c>
    </row>
    <row r="1869" spans="2:25" x14ac:dyDescent="0.25">
      <c r="B1869" s="5">
        <f>Hakulomake!$B$17</f>
        <v>0</v>
      </c>
      <c r="J1869" s="16"/>
      <c r="O1869" s="39">
        <f>MIN(Lääkkeet[[#This Row],[Velvoite 1.1.2025 (pakkauksia)]],Lääkkeet[[#This Row],[Suurimman alitusluvan mukainen velvoite 
1.1.-30.6.2025 (pakkauksia)]],Lääkkeet[[#This Row],[Alin saldo 
1.1.-30.6.2025 (pakkauksia)]])*Lääkkeet[[#This Row],[Kirjanpitoarvo / pakkaus 1.1.2025
(EUR  ALV 0 %)]]</f>
        <v>0</v>
      </c>
      <c r="P1869" s="17"/>
      <c r="Q1869" s="12"/>
      <c r="R1869" s="12"/>
      <c r="S1869" s="12"/>
      <c r="T1869" s="13"/>
      <c r="U1869" s="39">
        <f>MIN(Lääkkeet[[#This Row],[Velvoite 1.7.2025 (pakkauksia)]],Lääkkeet[[#This Row],[Suurimman alitusluvan mukainen velvoite
1.7.-31.12.2025 (pakkauksia)]],Lääkkeet[[#This Row],[Alin saldo 
1.7.-31.12.2025 (pakkauksia)]])*Lääkkeet[[#This Row],[Kirjanpitoarvo / pakkaus 1.7.2025
(EUR  ALV 0 %)]]</f>
        <v>0</v>
      </c>
      <c r="W1869" s="49" t="str" cm="1">
        <f t="array" ref="W1869">IFERROR(_xlfn.IFS(Lääkkeet[[#This Row],[Sitoutunut pääoma 
1.1.-30.6.2025 (EUR)]]&gt;0,"Täytetyt",Lääkkeet[[#This Row],[Sitoutunut pääoma 
1.7.-31.12.2025 (EUR)]]&gt;0,"Täytetyt"),"")</f>
        <v/>
      </c>
      <c r="X1869" s="49"/>
      <c r="Y1869" s="5">
        <f>Hakulomake!$B$29</f>
        <v>0</v>
      </c>
    </row>
    <row r="1870" spans="2:25" x14ac:dyDescent="0.25">
      <c r="B1870" s="5">
        <f>Hakulomake!$B$17</f>
        <v>0</v>
      </c>
      <c r="J1870" s="16"/>
      <c r="O1870" s="39">
        <f>MIN(Lääkkeet[[#This Row],[Velvoite 1.1.2025 (pakkauksia)]],Lääkkeet[[#This Row],[Suurimman alitusluvan mukainen velvoite 
1.1.-30.6.2025 (pakkauksia)]],Lääkkeet[[#This Row],[Alin saldo 
1.1.-30.6.2025 (pakkauksia)]])*Lääkkeet[[#This Row],[Kirjanpitoarvo / pakkaus 1.1.2025
(EUR  ALV 0 %)]]</f>
        <v>0</v>
      </c>
      <c r="P1870" s="17"/>
      <c r="Q1870" s="12"/>
      <c r="R1870" s="12"/>
      <c r="S1870" s="12"/>
      <c r="T1870" s="13"/>
      <c r="U1870" s="39">
        <f>MIN(Lääkkeet[[#This Row],[Velvoite 1.7.2025 (pakkauksia)]],Lääkkeet[[#This Row],[Suurimman alitusluvan mukainen velvoite
1.7.-31.12.2025 (pakkauksia)]],Lääkkeet[[#This Row],[Alin saldo 
1.7.-31.12.2025 (pakkauksia)]])*Lääkkeet[[#This Row],[Kirjanpitoarvo / pakkaus 1.7.2025
(EUR  ALV 0 %)]]</f>
        <v>0</v>
      </c>
      <c r="W1870" s="49" t="str" cm="1">
        <f t="array" ref="W1870">IFERROR(_xlfn.IFS(Lääkkeet[[#This Row],[Sitoutunut pääoma 
1.1.-30.6.2025 (EUR)]]&gt;0,"Täytetyt",Lääkkeet[[#This Row],[Sitoutunut pääoma 
1.7.-31.12.2025 (EUR)]]&gt;0,"Täytetyt"),"")</f>
        <v/>
      </c>
      <c r="X1870" s="49"/>
      <c r="Y1870" s="5">
        <f>Hakulomake!$B$29</f>
        <v>0</v>
      </c>
    </row>
    <row r="1871" spans="2:25" x14ac:dyDescent="0.25">
      <c r="B1871" s="5">
        <f>Hakulomake!$B$17</f>
        <v>0</v>
      </c>
      <c r="J1871" s="16"/>
      <c r="O1871" s="39">
        <f>MIN(Lääkkeet[[#This Row],[Velvoite 1.1.2025 (pakkauksia)]],Lääkkeet[[#This Row],[Suurimman alitusluvan mukainen velvoite 
1.1.-30.6.2025 (pakkauksia)]],Lääkkeet[[#This Row],[Alin saldo 
1.1.-30.6.2025 (pakkauksia)]])*Lääkkeet[[#This Row],[Kirjanpitoarvo / pakkaus 1.1.2025
(EUR  ALV 0 %)]]</f>
        <v>0</v>
      </c>
      <c r="P1871" s="17"/>
      <c r="Q1871" s="12"/>
      <c r="R1871" s="12"/>
      <c r="S1871" s="12"/>
      <c r="T1871" s="13"/>
      <c r="U1871" s="39">
        <f>MIN(Lääkkeet[[#This Row],[Velvoite 1.7.2025 (pakkauksia)]],Lääkkeet[[#This Row],[Suurimman alitusluvan mukainen velvoite
1.7.-31.12.2025 (pakkauksia)]],Lääkkeet[[#This Row],[Alin saldo 
1.7.-31.12.2025 (pakkauksia)]])*Lääkkeet[[#This Row],[Kirjanpitoarvo / pakkaus 1.7.2025
(EUR  ALV 0 %)]]</f>
        <v>0</v>
      </c>
      <c r="W1871" s="49" t="str" cm="1">
        <f t="array" ref="W1871">IFERROR(_xlfn.IFS(Lääkkeet[[#This Row],[Sitoutunut pääoma 
1.1.-30.6.2025 (EUR)]]&gt;0,"Täytetyt",Lääkkeet[[#This Row],[Sitoutunut pääoma 
1.7.-31.12.2025 (EUR)]]&gt;0,"Täytetyt"),"")</f>
        <v/>
      </c>
      <c r="X1871" s="49"/>
      <c r="Y1871" s="5">
        <f>Hakulomake!$B$29</f>
        <v>0</v>
      </c>
    </row>
    <row r="1872" spans="2:25" x14ac:dyDescent="0.25">
      <c r="B1872" s="5">
        <f>Hakulomake!$B$17</f>
        <v>0</v>
      </c>
      <c r="J1872" s="16"/>
      <c r="O1872" s="39">
        <f>MIN(Lääkkeet[[#This Row],[Velvoite 1.1.2025 (pakkauksia)]],Lääkkeet[[#This Row],[Suurimman alitusluvan mukainen velvoite 
1.1.-30.6.2025 (pakkauksia)]],Lääkkeet[[#This Row],[Alin saldo 
1.1.-30.6.2025 (pakkauksia)]])*Lääkkeet[[#This Row],[Kirjanpitoarvo / pakkaus 1.1.2025
(EUR  ALV 0 %)]]</f>
        <v>0</v>
      </c>
      <c r="P1872" s="17"/>
      <c r="Q1872" s="12"/>
      <c r="R1872" s="12"/>
      <c r="S1872" s="12"/>
      <c r="T1872" s="13"/>
      <c r="U1872" s="39">
        <f>MIN(Lääkkeet[[#This Row],[Velvoite 1.7.2025 (pakkauksia)]],Lääkkeet[[#This Row],[Suurimman alitusluvan mukainen velvoite
1.7.-31.12.2025 (pakkauksia)]],Lääkkeet[[#This Row],[Alin saldo 
1.7.-31.12.2025 (pakkauksia)]])*Lääkkeet[[#This Row],[Kirjanpitoarvo / pakkaus 1.7.2025
(EUR  ALV 0 %)]]</f>
        <v>0</v>
      </c>
      <c r="W1872" s="49" t="str" cm="1">
        <f t="array" ref="W1872">IFERROR(_xlfn.IFS(Lääkkeet[[#This Row],[Sitoutunut pääoma 
1.1.-30.6.2025 (EUR)]]&gt;0,"Täytetyt",Lääkkeet[[#This Row],[Sitoutunut pääoma 
1.7.-31.12.2025 (EUR)]]&gt;0,"Täytetyt"),"")</f>
        <v/>
      </c>
      <c r="X1872" s="49"/>
      <c r="Y1872" s="5">
        <f>Hakulomake!$B$29</f>
        <v>0</v>
      </c>
    </row>
    <row r="1873" spans="2:25" x14ac:dyDescent="0.25">
      <c r="B1873" s="5">
        <f>Hakulomake!$B$17</f>
        <v>0</v>
      </c>
      <c r="J1873" s="16"/>
      <c r="O1873" s="39">
        <f>MIN(Lääkkeet[[#This Row],[Velvoite 1.1.2025 (pakkauksia)]],Lääkkeet[[#This Row],[Suurimman alitusluvan mukainen velvoite 
1.1.-30.6.2025 (pakkauksia)]],Lääkkeet[[#This Row],[Alin saldo 
1.1.-30.6.2025 (pakkauksia)]])*Lääkkeet[[#This Row],[Kirjanpitoarvo / pakkaus 1.1.2025
(EUR  ALV 0 %)]]</f>
        <v>0</v>
      </c>
      <c r="P1873" s="17"/>
      <c r="Q1873" s="12"/>
      <c r="R1873" s="12"/>
      <c r="S1873" s="12"/>
      <c r="T1873" s="13"/>
      <c r="U1873" s="39">
        <f>MIN(Lääkkeet[[#This Row],[Velvoite 1.7.2025 (pakkauksia)]],Lääkkeet[[#This Row],[Suurimman alitusluvan mukainen velvoite
1.7.-31.12.2025 (pakkauksia)]],Lääkkeet[[#This Row],[Alin saldo 
1.7.-31.12.2025 (pakkauksia)]])*Lääkkeet[[#This Row],[Kirjanpitoarvo / pakkaus 1.7.2025
(EUR  ALV 0 %)]]</f>
        <v>0</v>
      </c>
      <c r="W1873" s="49" t="str" cm="1">
        <f t="array" ref="W1873">IFERROR(_xlfn.IFS(Lääkkeet[[#This Row],[Sitoutunut pääoma 
1.1.-30.6.2025 (EUR)]]&gt;0,"Täytetyt",Lääkkeet[[#This Row],[Sitoutunut pääoma 
1.7.-31.12.2025 (EUR)]]&gt;0,"Täytetyt"),"")</f>
        <v/>
      </c>
      <c r="X1873" s="49"/>
      <c r="Y1873" s="5">
        <f>Hakulomake!$B$29</f>
        <v>0</v>
      </c>
    </row>
    <row r="1874" spans="2:25" x14ac:dyDescent="0.25">
      <c r="B1874" s="5">
        <f>Hakulomake!$B$17</f>
        <v>0</v>
      </c>
      <c r="J1874" s="16"/>
      <c r="O1874" s="39">
        <f>MIN(Lääkkeet[[#This Row],[Velvoite 1.1.2025 (pakkauksia)]],Lääkkeet[[#This Row],[Suurimman alitusluvan mukainen velvoite 
1.1.-30.6.2025 (pakkauksia)]],Lääkkeet[[#This Row],[Alin saldo 
1.1.-30.6.2025 (pakkauksia)]])*Lääkkeet[[#This Row],[Kirjanpitoarvo / pakkaus 1.1.2025
(EUR  ALV 0 %)]]</f>
        <v>0</v>
      </c>
      <c r="P1874" s="17"/>
      <c r="Q1874" s="12"/>
      <c r="R1874" s="12"/>
      <c r="S1874" s="12"/>
      <c r="T1874" s="13"/>
      <c r="U1874" s="39">
        <f>MIN(Lääkkeet[[#This Row],[Velvoite 1.7.2025 (pakkauksia)]],Lääkkeet[[#This Row],[Suurimman alitusluvan mukainen velvoite
1.7.-31.12.2025 (pakkauksia)]],Lääkkeet[[#This Row],[Alin saldo 
1.7.-31.12.2025 (pakkauksia)]])*Lääkkeet[[#This Row],[Kirjanpitoarvo / pakkaus 1.7.2025
(EUR  ALV 0 %)]]</f>
        <v>0</v>
      </c>
      <c r="W1874" s="49" t="str" cm="1">
        <f t="array" ref="W1874">IFERROR(_xlfn.IFS(Lääkkeet[[#This Row],[Sitoutunut pääoma 
1.1.-30.6.2025 (EUR)]]&gt;0,"Täytetyt",Lääkkeet[[#This Row],[Sitoutunut pääoma 
1.7.-31.12.2025 (EUR)]]&gt;0,"Täytetyt"),"")</f>
        <v/>
      </c>
      <c r="X1874" s="49"/>
      <c r="Y1874" s="5">
        <f>Hakulomake!$B$29</f>
        <v>0</v>
      </c>
    </row>
    <row r="1875" spans="2:25" x14ac:dyDescent="0.25">
      <c r="B1875" s="5">
        <f>Hakulomake!$B$17</f>
        <v>0</v>
      </c>
      <c r="J1875" s="16"/>
      <c r="O1875" s="39">
        <f>MIN(Lääkkeet[[#This Row],[Velvoite 1.1.2025 (pakkauksia)]],Lääkkeet[[#This Row],[Suurimman alitusluvan mukainen velvoite 
1.1.-30.6.2025 (pakkauksia)]],Lääkkeet[[#This Row],[Alin saldo 
1.1.-30.6.2025 (pakkauksia)]])*Lääkkeet[[#This Row],[Kirjanpitoarvo / pakkaus 1.1.2025
(EUR  ALV 0 %)]]</f>
        <v>0</v>
      </c>
      <c r="P1875" s="17"/>
      <c r="Q1875" s="12"/>
      <c r="R1875" s="12"/>
      <c r="S1875" s="12"/>
      <c r="T1875" s="13"/>
      <c r="U1875" s="39">
        <f>MIN(Lääkkeet[[#This Row],[Velvoite 1.7.2025 (pakkauksia)]],Lääkkeet[[#This Row],[Suurimman alitusluvan mukainen velvoite
1.7.-31.12.2025 (pakkauksia)]],Lääkkeet[[#This Row],[Alin saldo 
1.7.-31.12.2025 (pakkauksia)]])*Lääkkeet[[#This Row],[Kirjanpitoarvo / pakkaus 1.7.2025
(EUR  ALV 0 %)]]</f>
        <v>0</v>
      </c>
      <c r="W1875" s="49" t="str" cm="1">
        <f t="array" ref="W1875">IFERROR(_xlfn.IFS(Lääkkeet[[#This Row],[Sitoutunut pääoma 
1.1.-30.6.2025 (EUR)]]&gt;0,"Täytetyt",Lääkkeet[[#This Row],[Sitoutunut pääoma 
1.7.-31.12.2025 (EUR)]]&gt;0,"Täytetyt"),"")</f>
        <v/>
      </c>
      <c r="X1875" s="49"/>
      <c r="Y1875" s="5">
        <f>Hakulomake!$B$29</f>
        <v>0</v>
      </c>
    </row>
    <row r="1876" spans="2:25" x14ac:dyDescent="0.25">
      <c r="B1876" s="5">
        <f>Hakulomake!$B$17</f>
        <v>0</v>
      </c>
      <c r="J1876" s="16"/>
      <c r="O1876" s="39">
        <f>MIN(Lääkkeet[[#This Row],[Velvoite 1.1.2025 (pakkauksia)]],Lääkkeet[[#This Row],[Suurimman alitusluvan mukainen velvoite 
1.1.-30.6.2025 (pakkauksia)]],Lääkkeet[[#This Row],[Alin saldo 
1.1.-30.6.2025 (pakkauksia)]])*Lääkkeet[[#This Row],[Kirjanpitoarvo / pakkaus 1.1.2025
(EUR  ALV 0 %)]]</f>
        <v>0</v>
      </c>
      <c r="P1876" s="17"/>
      <c r="Q1876" s="12"/>
      <c r="R1876" s="12"/>
      <c r="S1876" s="12"/>
      <c r="T1876" s="13"/>
      <c r="U1876" s="39">
        <f>MIN(Lääkkeet[[#This Row],[Velvoite 1.7.2025 (pakkauksia)]],Lääkkeet[[#This Row],[Suurimman alitusluvan mukainen velvoite
1.7.-31.12.2025 (pakkauksia)]],Lääkkeet[[#This Row],[Alin saldo 
1.7.-31.12.2025 (pakkauksia)]])*Lääkkeet[[#This Row],[Kirjanpitoarvo / pakkaus 1.7.2025
(EUR  ALV 0 %)]]</f>
        <v>0</v>
      </c>
      <c r="W1876" s="49" t="str" cm="1">
        <f t="array" ref="W1876">IFERROR(_xlfn.IFS(Lääkkeet[[#This Row],[Sitoutunut pääoma 
1.1.-30.6.2025 (EUR)]]&gt;0,"Täytetyt",Lääkkeet[[#This Row],[Sitoutunut pääoma 
1.7.-31.12.2025 (EUR)]]&gt;0,"Täytetyt"),"")</f>
        <v/>
      </c>
      <c r="X1876" s="49"/>
      <c r="Y1876" s="5">
        <f>Hakulomake!$B$29</f>
        <v>0</v>
      </c>
    </row>
    <row r="1877" spans="2:25" x14ac:dyDescent="0.25">
      <c r="B1877" s="5">
        <f>Hakulomake!$B$17</f>
        <v>0</v>
      </c>
      <c r="J1877" s="16"/>
      <c r="O1877" s="39">
        <f>MIN(Lääkkeet[[#This Row],[Velvoite 1.1.2025 (pakkauksia)]],Lääkkeet[[#This Row],[Suurimman alitusluvan mukainen velvoite 
1.1.-30.6.2025 (pakkauksia)]],Lääkkeet[[#This Row],[Alin saldo 
1.1.-30.6.2025 (pakkauksia)]])*Lääkkeet[[#This Row],[Kirjanpitoarvo / pakkaus 1.1.2025
(EUR  ALV 0 %)]]</f>
        <v>0</v>
      </c>
      <c r="P1877" s="17"/>
      <c r="Q1877" s="12"/>
      <c r="R1877" s="12"/>
      <c r="S1877" s="12"/>
      <c r="T1877" s="13"/>
      <c r="U1877" s="39">
        <f>MIN(Lääkkeet[[#This Row],[Velvoite 1.7.2025 (pakkauksia)]],Lääkkeet[[#This Row],[Suurimman alitusluvan mukainen velvoite
1.7.-31.12.2025 (pakkauksia)]],Lääkkeet[[#This Row],[Alin saldo 
1.7.-31.12.2025 (pakkauksia)]])*Lääkkeet[[#This Row],[Kirjanpitoarvo / pakkaus 1.7.2025
(EUR  ALV 0 %)]]</f>
        <v>0</v>
      </c>
      <c r="W1877" s="49" t="str" cm="1">
        <f t="array" ref="W1877">IFERROR(_xlfn.IFS(Lääkkeet[[#This Row],[Sitoutunut pääoma 
1.1.-30.6.2025 (EUR)]]&gt;0,"Täytetyt",Lääkkeet[[#This Row],[Sitoutunut pääoma 
1.7.-31.12.2025 (EUR)]]&gt;0,"Täytetyt"),"")</f>
        <v/>
      </c>
      <c r="X1877" s="49"/>
      <c r="Y1877" s="5">
        <f>Hakulomake!$B$29</f>
        <v>0</v>
      </c>
    </row>
    <row r="1878" spans="2:25" x14ac:dyDescent="0.25">
      <c r="B1878" s="5">
        <f>Hakulomake!$B$17</f>
        <v>0</v>
      </c>
      <c r="J1878" s="16"/>
      <c r="O1878" s="39">
        <f>MIN(Lääkkeet[[#This Row],[Velvoite 1.1.2025 (pakkauksia)]],Lääkkeet[[#This Row],[Suurimman alitusluvan mukainen velvoite 
1.1.-30.6.2025 (pakkauksia)]],Lääkkeet[[#This Row],[Alin saldo 
1.1.-30.6.2025 (pakkauksia)]])*Lääkkeet[[#This Row],[Kirjanpitoarvo / pakkaus 1.1.2025
(EUR  ALV 0 %)]]</f>
        <v>0</v>
      </c>
      <c r="P1878" s="17"/>
      <c r="Q1878" s="12"/>
      <c r="R1878" s="12"/>
      <c r="S1878" s="12"/>
      <c r="T1878" s="13"/>
      <c r="U1878" s="39">
        <f>MIN(Lääkkeet[[#This Row],[Velvoite 1.7.2025 (pakkauksia)]],Lääkkeet[[#This Row],[Suurimman alitusluvan mukainen velvoite
1.7.-31.12.2025 (pakkauksia)]],Lääkkeet[[#This Row],[Alin saldo 
1.7.-31.12.2025 (pakkauksia)]])*Lääkkeet[[#This Row],[Kirjanpitoarvo / pakkaus 1.7.2025
(EUR  ALV 0 %)]]</f>
        <v>0</v>
      </c>
      <c r="W1878" s="49" t="str" cm="1">
        <f t="array" ref="W1878">IFERROR(_xlfn.IFS(Lääkkeet[[#This Row],[Sitoutunut pääoma 
1.1.-30.6.2025 (EUR)]]&gt;0,"Täytetyt",Lääkkeet[[#This Row],[Sitoutunut pääoma 
1.7.-31.12.2025 (EUR)]]&gt;0,"Täytetyt"),"")</f>
        <v/>
      </c>
      <c r="X1878" s="49"/>
      <c r="Y1878" s="5">
        <f>Hakulomake!$B$29</f>
        <v>0</v>
      </c>
    </row>
    <row r="1879" spans="2:25" x14ac:dyDescent="0.25">
      <c r="B1879" s="5">
        <f>Hakulomake!$B$17</f>
        <v>0</v>
      </c>
      <c r="J1879" s="16"/>
      <c r="O1879" s="39">
        <f>MIN(Lääkkeet[[#This Row],[Velvoite 1.1.2025 (pakkauksia)]],Lääkkeet[[#This Row],[Suurimman alitusluvan mukainen velvoite 
1.1.-30.6.2025 (pakkauksia)]],Lääkkeet[[#This Row],[Alin saldo 
1.1.-30.6.2025 (pakkauksia)]])*Lääkkeet[[#This Row],[Kirjanpitoarvo / pakkaus 1.1.2025
(EUR  ALV 0 %)]]</f>
        <v>0</v>
      </c>
      <c r="P1879" s="17"/>
      <c r="Q1879" s="12"/>
      <c r="R1879" s="12"/>
      <c r="S1879" s="12"/>
      <c r="T1879" s="13"/>
      <c r="U1879" s="39">
        <f>MIN(Lääkkeet[[#This Row],[Velvoite 1.7.2025 (pakkauksia)]],Lääkkeet[[#This Row],[Suurimman alitusluvan mukainen velvoite
1.7.-31.12.2025 (pakkauksia)]],Lääkkeet[[#This Row],[Alin saldo 
1.7.-31.12.2025 (pakkauksia)]])*Lääkkeet[[#This Row],[Kirjanpitoarvo / pakkaus 1.7.2025
(EUR  ALV 0 %)]]</f>
        <v>0</v>
      </c>
      <c r="W1879" s="49" t="str" cm="1">
        <f t="array" ref="W1879">IFERROR(_xlfn.IFS(Lääkkeet[[#This Row],[Sitoutunut pääoma 
1.1.-30.6.2025 (EUR)]]&gt;0,"Täytetyt",Lääkkeet[[#This Row],[Sitoutunut pääoma 
1.7.-31.12.2025 (EUR)]]&gt;0,"Täytetyt"),"")</f>
        <v/>
      </c>
      <c r="X1879" s="49"/>
      <c r="Y1879" s="5">
        <f>Hakulomake!$B$29</f>
        <v>0</v>
      </c>
    </row>
    <row r="1880" spans="2:25" x14ac:dyDescent="0.25">
      <c r="B1880" s="5">
        <f>Hakulomake!$B$17</f>
        <v>0</v>
      </c>
      <c r="J1880" s="16"/>
      <c r="O1880" s="39">
        <f>MIN(Lääkkeet[[#This Row],[Velvoite 1.1.2025 (pakkauksia)]],Lääkkeet[[#This Row],[Suurimman alitusluvan mukainen velvoite 
1.1.-30.6.2025 (pakkauksia)]],Lääkkeet[[#This Row],[Alin saldo 
1.1.-30.6.2025 (pakkauksia)]])*Lääkkeet[[#This Row],[Kirjanpitoarvo / pakkaus 1.1.2025
(EUR  ALV 0 %)]]</f>
        <v>0</v>
      </c>
      <c r="P1880" s="17"/>
      <c r="Q1880" s="12"/>
      <c r="R1880" s="12"/>
      <c r="S1880" s="12"/>
      <c r="T1880" s="13"/>
      <c r="U1880" s="39">
        <f>MIN(Lääkkeet[[#This Row],[Velvoite 1.7.2025 (pakkauksia)]],Lääkkeet[[#This Row],[Suurimman alitusluvan mukainen velvoite
1.7.-31.12.2025 (pakkauksia)]],Lääkkeet[[#This Row],[Alin saldo 
1.7.-31.12.2025 (pakkauksia)]])*Lääkkeet[[#This Row],[Kirjanpitoarvo / pakkaus 1.7.2025
(EUR  ALV 0 %)]]</f>
        <v>0</v>
      </c>
      <c r="W1880" s="49" t="str" cm="1">
        <f t="array" ref="W1880">IFERROR(_xlfn.IFS(Lääkkeet[[#This Row],[Sitoutunut pääoma 
1.1.-30.6.2025 (EUR)]]&gt;0,"Täytetyt",Lääkkeet[[#This Row],[Sitoutunut pääoma 
1.7.-31.12.2025 (EUR)]]&gt;0,"Täytetyt"),"")</f>
        <v/>
      </c>
      <c r="X1880" s="49"/>
      <c r="Y1880" s="5">
        <f>Hakulomake!$B$29</f>
        <v>0</v>
      </c>
    </row>
    <row r="1881" spans="2:25" x14ac:dyDescent="0.25">
      <c r="B1881" s="5">
        <f>Hakulomake!$B$17</f>
        <v>0</v>
      </c>
      <c r="J1881" s="16"/>
      <c r="O1881" s="39">
        <f>MIN(Lääkkeet[[#This Row],[Velvoite 1.1.2025 (pakkauksia)]],Lääkkeet[[#This Row],[Suurimman alitusluvan mukainen velvoite 
1.1.-30.6.2025 (pakkauksia)]],Lääkkeet[[#This Row],[Alin saldo 
1.1.-30.6.2025 (pakkauksia)]])*Lääkkeet[[#This Row],[Kirjanpitoarvo / pakkaus 1.1.2025
(EUR  ALV 0 %)]]</f>
        <v>0</v>
      </c>
      <c r="P1881" s="17"/>
      <c r="Q1881" s="12"/>
      <c r="R1881" s="12"/>
      <c r="S1881" s="12"/>
      <c r="T1881" s="13"/>
      <c r="U1881" s="39">
        <f>MIN(Lääkkeet[[#This Row],[Velvoite 1.7.2025 (pakkauksia)]],Lääkkeet[[#This Row],[Suurimman alitusluvan mukainen velvoite
1.7.-31.12.2025 (pakkauksia)]],Lääkkeet[[#This Row],[Alin saldo 
1.7.-31.12.2025 (pakkauksia)]])*Lääkkeet[[#This Row],[Kirjanpitoarvo / pakkaus 1.7.2025
(EUR  ALV 0 %)]]</f>
        <v>0</v>
      </c>
      <c r="W1881" s="49" t="str" cm="1">
        <f t="array" ref="W1881">IFERROR(_xlfn.IFS(Lääkkeet[[#This Row],[Sitoutunut pääoma 
1.1.-30.6.2025 (EUR)]]&gt;0,"Täytetyt",Lääkkeet[[#This Row],[Sitoutunut pääoma 
1.7.-31.12.2025 (EUR)]]&gt;0,"Täytetyt"),"")</f>
        <v/>
      </c>
      <c r="X1881" s="49"/>
      <c r="Y1881" s="5">
        <f>Hakulomake!$B$29</f>
        <v>0</v>
      </c>
    </row>
    <row r="1882" spans="2:25" x14ac:dyDescent="0.25">
      <c r="B1882" s="5">
        <f>Hakulomake!$B$17</f>
        <v>0</v>
      </c>
      <c r="J1882" s="16"/>
      <c r="O1882" s="39">
        <f>MIN(Lääkkeet[[#This Row],[Velvoite 1.1.2025 (pakkauksia)]],Lääkkeet[[#This Row],[Suurimman alitusluvan mukainen velvoite 
1.1.-30.6.2025 (pakkauksia)]],Lääkkeet[[#This Row],[Alin saldo 
1.1.-30.6.2025 (pakkauksia)]])*Lääkkeet[[#This Row],[Kirjanpitoarvo / pakkaus 1.1.2025
(EUR  ALV 0 %)]]</f>
        <v>0</v>
      </c>
      <c r="P1882" s="17"/>
      <c r="Q1882" s="12"/>
      <c r="R1882" s="12"/>
      <c r="S1882" s="12"/>
      <c r="T1882" s="13"/>
      <c r="U1882" s="39">
        <f>MIN(Lääkkeet[[#This Row],[Velvoite 1.7.2025 (pakkauksia)]],Lääkkeet[[#This Row],[Suurimman alitusluvan mukainen velvoite
1.7.-31.12.2025 (pakkauksia)]],Lääkkeet[[#This Row],[Alin saldo 
1.7.-31.12.2025 (pakkauksia)]])*Lääkkeet[[#This Row],[Kirjanpitoarvo / pakkaus 1.7.2025
(EUR  ALV 0 %)]]</f>
        <v>0</v>
      </c>
      <c r="W1882" s="49" t="str" cm="1">
        <f t="array" ref="W1882">IFERROR(_xlfn.IFS(Lääkkeet[[#This Row],[Sitoutunut pääoma 
1.1.-30.6.2025 (EUR)]]&gt;0,"Täytetyt",Lääkkeet[[#This Row],[Sitoutunut pääoma 
1.7.-31.12.2025 (EUR)]]&gt;0,"Täytetyt"),"")</f>
        <v/>
      </c>
      <c r="X1882" s="49"/>
      <c r="Y1882" s="5">
        <f>Hakulomake!$B$29</f>
        <v>0</v>
      </c>
    </row>
    <row r="1883" spans="2:25" x14ac:dyDescent="0.25">
      <c r="B1883" s="5">
        <f>Hakulomake!$B$17</f>
        <v>0</v>
      </c>
      <c r="J1883" s="16"/>
      <c r="O1883" s="39">
        <f>MIN(Lääkkeet[[#This Row],[Velvoite 1.1.2025 (pakkauksia)]],Lääkkeet[[#This Row],[Suurimman alitusluvan mukainen velvoite 
1.1.-30.6.2025 (pakkauksia)]],Lääkkeet[[#This Row],[Alin saldo 
1.1.-30.6.2025 (pakkauksia)]])*Lääkkeet[[#This Row],[Kirjanpitoarvo / pakkaus 1.1.2025
(EUR  ALV 0 %)]]</f>
        <v>0</v>
      </c>
      <c r="P1883" s="17"/>
      <c r="Q1883" s="12"/>
      <c r="R1883" s="12"/>
      <c r="S1883" s="12"/>
      <c r="T1883" s="13"/>
      <c r="U1883" s="39">
        <f>MIN(Lääkkeet[[#This Row],[Velvoite 1.7.2025 (pakkauksia)]],Lääkkeet[[#This Row],[Suurimman alitusluvan mukainen velvoite
1.7.-31.12.2025 (pakkauksia)]],Lääkkeet[[#This Row],[Alin saldo 
1.7.-31.12.2025 (pakkauksia)]])*Lääkkeet[[#This Row],[Kirjanpitoarvo / pakkaus 1.7.2025
(EUR  ALV 0 %)]]</f>
        <v>0</v>
      </c>
      <c r="W1883" s="49" t="str" cm="1">
        <f t="array" ref="W1883">IFERROR(_xlfn.IFS(Lääkkeet[[#This Row],[Sitoutunut pääoma 
1.1.-30.6.2025 (EUR)]]&gt;0,"Täytetyt",Lääkkeet[[#This Row],[Sitoutunut pääoma 
1.7.-31.12.2025 (EUR)]]&gt;0,"Täytetyt"),"")</f>
        <v/>
      </c>
      <c r="X1883" s="49"/>
      <c r="Y1883" s="5">
        <f>Hakulomake!$B$29</f>
        <v>0</v>
      </c>
    </row>
    <row r="1884" spans="2:25" x14ac:dyDescent="0.25">
      <c r="B1884" s="5">
        <f>Hakulomake!$B$17</f>
        <v>0</v>
      </c>
      <c r="J1884" s="16"/>
      <c r="O1884" s="39">
        <f>MIN(Lääkkeet[[#This Row],[Velvoite 1.1.2025 (pakkauksia)]],Lääkkeet[[#This Row],[Suurimman alitusluvan mukainen velvoite 
1.1.-30.6.2025 (pakkauksia)]],Lääkkeet[[#This Row],[Alin saldo 
1.1.-30.6.2025 (pakkauksia)]])*Lääkkeet[[#This Row],[Kirjanpitoarvo / pakkaus 1.1.2025
(EUR  ALV 0 %)]]</f>
        <v>0</v>
      </c>
      <c r="P1884" s="17"/>
      <c r="Q1884" s="12"/>
      <c r="R1884" s="12"/>
      <c r="S1884" s="12"/>
      <c r="T1884" s="13"/>
      <c r="U1884" s="39">
        <f>MIN(Lääkkeet[[#This Row],[Velvoite 1.7.2025 (pakkauksia)]],Lääkkeet[[#This Row],[Suurimman alitusluvan mukainen velvoite
1.7.-31.12.2025 (pakkauksia)]],Lääkkeet[[#This Row],[Alin saldo 
1.7.-31.12.2025 (pakkauksia)]])*Lääkkeet[[#This Row],[Kirjanpitoarvo / pakkaus 1.7.2025
(EUR  ALV 0 %)]]</f>
        <v>0</v>
      </c>
      <c r="W1884" s="49" t="str" cm="1">
        <f t="array" ref="W1884">IFERROR(_xlfn.IFS(Lääkkeet[[#This Row],[Sitoutunut pääoma 
1.1.-30.6.2025 (EUR)]]&gt;0,"Täytetyt",Lääkkeet[[#This Row],[Sitoutunut pääoma 
1.7.-31.12.2025 (EUR)]]&gt;0,"Täytetyt"),"")</f>
        <v/>
      </c>
      <c r="X1884" s="49"/>
      <c r="Y1884" s="5">
        <f>Hakulomake!$B$29</f>
        <v>0</v>
      </c>
    </row>
    <row r="1885" spans="2:25" x14ac:dyDescent="0.25">
      <c r="B1885" s="5">
        <f>Hakulomake!$B$17</f>
        <v>0</v>
      </c>
      <c r="J1885" s="16"/>
      <c r="O1885" s="39">
        <f>MIN(Lääkkeet[[#This Row],[Velvoite 1.1.2025 (pakkauksia)]],Lääkkeet[[#This Row],[Suurimman alitusluvan mukainen velvoite 
1.1.-30.6.2025 (pakkauksia)]],Lääkkeet[[#This Row],[Alin saldo 
1.1.-30.6.2025 (pakkauksia)]])*Lääkkeet[[#This Row],[Kirjanpitoarvo / pakkaus 1.1.2025
(EUR  ALV 0 %)]]</f>
        <v>0</v>
      </c>
      <c r="P1885" s="17"/>
      <c r="Q1885" s="12"/>
      <c r="R1885" s="12"/>
      <c r="S1885" s="12"/>
      <c r="T1885" s="13"/>
      <c r="U1885" s="39">
        <f>MIN(Lääkkeet[[#This Row],[Velvoite 1.7.2025 (pakkauksia)]],Lääkkeet[[#This Row],[Suurimman alitusluvan mukainen velvoite
1.7.-31.12.2025 (pakkauksia)]],Lääkkeet[[#This Row],[Alin saldo 
1.7.-31.12.2025 (pakkauksia)]])*Lääkkeet[[#This Row],[Kirjanpitoarvo / pakkaus 1.7.2025
(EUR  ALV 0 %)]]</f>
        <v>0</v>
      </c>
      <c r="W1885" s="49" t="str" cm="1">
        <f t="array" ref="W1885">IFERROR(_xlfn.IFS(Lääkkeet[[#This Row],[Sitoutunut pääoma 
1.1.-30.6.2025 (EUR)]]&gt;0,"Täytetyt",Lääkkeet[[#This Row],[Sitoutunut pääoma 
1.7.-31.12.2025 (EUR)]]&gt;0,"Täytetyt"),"")</f>
        <v/>
      </c>
      <c r="X1885" s="49"/>
      <c r="Y1885" s="5">
        <f>Hakulomake!$B$29</f>
        <v>0</v>
      </c>
    </row>
    <row r="1886" spans="2:25" x14ac:dyDescent="0.25">
      <c r="B1886" s="5">
        <f>Hakulomake!$B$17</f>
        <v>0</v>
      </c>
      <c r="J1886" s="16"/>
      <c r="O1886" s="39">
        <f>MIN(Lääkkeet[[#This Row],[Velvoite 1.1.2025 (pakkauksia)]],Lääkkeet[[#This Row],[Suurimman alitusluvan mukainen velvoite 
1.1.-30.6.2025 (pakkauksia)]],Lääkkeet[[#This Row],[Alin saldo 
1.1.-30.6.2025 (pakkauksia)]])*Lääkkeet[[#This Row],[Kirjanpitoarvo / pakkaus 1.1.2025
(EUR  ALV 0 %)]]</f>
        <v>0</v>
      </c>
      <c r="P1886" s="17"/>
      <c r="Q1886" s="12"/>
      <c r="R1886" s="12"/>
      <c r="S1886" s="12"/>
      <c r="T1886" s="13"/>
      <c r="U1886" s="39">
        <f>MIN(Lääkkeet[[#This Row],[Velvoite 1.7.2025 (pakkauksia)]],Lääkkeet[[#This Row],[Suurimman alitusluvan mukainen velvoite
1.7.-31.12.2025 (pakkauksia)]],Lääkkeet[[#This Row],[Alin saldo 
1.7.-31.12.2025 (pakkauksia)]])*Lääkkeet[[#This Row],[Kirjanpitoarvo / pakkaus 1.7.2025
(EUR  ALV 0 %)]]</f>
        <v>0</v>
      </c>
      <c r="W1886" s="49" t="str" cm="1">
        <f t="array" ref="W1886">IFERROR(_xlfn.IFS(Lääkkeet[[#This Row],[Sitoutunut pääoma 
1.1.-30.6.2025 (EUR)]]&gt;0,"Täytetyt",Lääkkeet[[#This Row],[Sitoutunut pääoma 
1.7.-31.12.2025 (EUR)]]&gt;0,"Täytetyt"),"")</f>
        <v/>
      </c>
      <c r="X1886" s="49"/>
      <c r="Y1886" s="5">
        <f>Hakulomake!$B$29</f>
        <v>0</v>
      </c>
    </row>
    <row r="1887" spans="2:25" x14ac:dyDescent="0.25">
      <c r="B1887" s="5">
        <f>Hakulomake!$B$17</f>
        <v>0</v>
      </c>
      <c r="J1887" s="16"/>
      <c r="O1887" s="39">
        <f>MIN(Lääkkeet[[#This Row],[Velvoite 1.1.2025 (pakkauksia)]],Lääkkeet[[#This Row],[Suurimman alitusluvan mukainen velvoite 
1.1.-30.6.2025 (pakkauksia)]],Lääkkeet[[#This Row],[Alin saldo 
1.1.-30.6.2025 (pakkauksia)]])*Lääkkeet[[#This Row],[Kirjanpitoarvo / pakkaus 1.1.2025
(EUR  ALV 0 %)]]</f>
        <v>0</v>
      </c>
      <c r="P1887" s="17"/>
      <c r="Q1887" s="12"/>
      <c r="R1887" s="12"/>
      <c r="S1887" s="12"/>
      <c r="T1887" s="13"/>
      <c r="U1887" s="39">
        <f>MIN(Lääkkeet[[#This Row],[Velvoite 1.7.2025 (pakkauksia)]],Lääkkeet[[#This Row],[Suurimman alitusluvan mukainen velvoite
1.7.-31.12.2025 (pakkauksia)]],Lääkkeet[[#This Row],[Alin saldo 
1.7.-31.12.2025 (pakkauksia)]])*Lääkkeet[[#This Row],[Kirjanpitoarvo / pakkaus 1.7.2025
(EUR  ALV 0 %)]]</f>
        <v>0</v>
      </c>
      <c r="W1887" s="49" t="str" cm="1">
        <f t="array" ref="W1887">IFERROR(_xlfn.IFS(Lääkkeet[[#This Row],[Sitoutunut pääoma 
1.1.-30.6.2025 (EUR)]]&gt;0,"Täytetyt",Lääkkeet[[#This Row],[Sitoutunut pääoma 
1.7.-31.12.2025 (EUR)]]&gt;0,"Täytetyt"),"")</f>
        <v/>
      </c>
      <c r="X1887" s="49"/>
      <c r="Y1887" s="5">
        <f>Hakulomake!$B$29</f>
        <v>0</v>
      </c>
    </row>
    <row r="1888" spans="2:25" x14ac:dyDescent="0.25">
      <c r="B1888" s="5">
        <f>Hakulomake!$B$17</f>
        <v>0</v>
      </c>
      <c r="J1888" s="16"/>
      <c r="O1888" s="39">
        <f>MIN(Lääkkeet[[#This Row],[Velvoite 1.1.2025 (pakkauksia)]],Lääkkeet[[#This Row],[Suurimman alitusluvan mukainen velvoite 
1.1.-30.6.2025 (pakkauksia)]],Lääkkeet[[#This Row],[Alin saldo 
1.1.-30.6.2025 (pakkauksia)]])*Lääkkeet[[#This Row],[Kirjanpitoarvo / pakkaus 1.1.2025
(EUR  ALV 0 %)]]</f>
        <v>0</v>
      </c>
      <c r="P1888" s="17"/>
      <c r="Q1888" s="12"/>
      <c r="R1888" s="12"/>
      <c r="S1888" s="12"/>
      <c r="T1888" s="13"/>
      <c r="U1888" s="39">
        <f>MIN(Lääkkeet[[#This Row],[Velvoite 1.7.2025 (pakkauksia)]],Lääkkeet[[#This Row],[Suurimman alitusluvan mukainen velvoite
1.7.-31.12.2025 (pakkauksia)]],Lääkkeet[[#This Row],[Alin saldo 
1.7.-31.12.2025 (pakkauksia)]])*Lääkkeet[[#This Row],[Kirjanpitoarvo / pakkaus 1.7.2025
(EUR  ALV 0 %)]]</f>
        <v>0</v>
      </c>
      <c r="W1888" s="49" t="str" cm="1">
        <f t="array" ref="W1888">IFERROR(_xlfn.IFS(Lääkkeet[[#This Row],[Sitoutunut pääoma 
1.1.-30.6.2025 (EUR)]]&gt;0,"Täytetyt",Lääkkeet[[#This Row],[Sitoutunut pääoma 
1.7.-31.12.2025 (EUR)]]&gt;0,"Täytetyt"),"")</f>
        <v/>
      </c>
      <c r="X1888" s="49"/>
      <c r="Y1888" s="5">
        <f>Hakulomake!$B$29</f>
        <v>0</v>
      </c>
    </row>
    <row r="1889" spans="2:25" x14ac:dyDescent="0.25">
      <c r="B1889" s="5">
        <f>Hakulomake!$B$17</f>
        <v>0</v>
      </c>
      <c r="J1889" s="16"/>
      <c r="O1889" s="39">
        <f>MIN(Lääkkeet[[#This Row],[Velvoite 1.1.2025 (pakkauksia)]],Lääkkeet[[#This Row],[Suurimman alitusluvan mukainen velvoite 
1.1.-30.6.2025 (pakkauksia)]],Lääkkeet[[#This Row],[Alin saldo 
1.1.-30.6.2025 (pakkauksia)]])*Lääkkeet[[#This Row],[Kirjanpitoarvo / pakkaus 1.1.2025
(EUR  ALV 0 %)]]</f>
        <v>0</v>
      </c>
      <c r="P1889" s="17"/>
      <c r="Q1889" s="12"/>
      <c r="R1889" s="12"/>
      <c r="S1889" s="12"/>
      <c r="T1889" s="13"/>
      <c r="U1889" s="39">
        <f>MIN(Lääkkeet[[#This Row],[Velvoite 1.7.2025 (pakkauksia)]],Lääkkeet[[#This Row],[Suurimman alitusluvan mukainen velvoite
1.7.-31.12.2025 (pakkauksia)]],Lääkkeet[[#This Row],[Alin saldo 
1.7.-31.12.2025 (pakkauksia)]])*Lääkkeet[[#This Row],[Kirjanpitoarvo / pakkaus 1.7.2025
(EUR  ALV 0 %)]]</f>
        <v>0</v>
      </c>
      <c r="W1889" s="49" t="str" cm="1">
        <f t="array" ref="W1889">IFERROR(_xlfn.IFS(Lääkkeet[[#This Row],[Sitoutunut pääoma 
1.1.-30.6.2025 (EUR)]]&gt;0,"Täytetyt",Lääkkeet[[#This Row],[Sitoutunut pääoma 
1.7.-31.12.2025 (EUR)]]&gt;0,"Täytetyt"),"")</f>
        <v/>
      </c>
      <c r="X1889" s="49"/>
      <c r="Y1889" s="5">
        <f>Hakulomake!$B$29</f>
        <v>0</v>
      </c>
    </row>
    <row r="1890" spans="2:25" x14ac:dyDescent="0.25">
      <c r="B1890" s="5">
        <f>Hakulomake!$B$17</f>
        <v>0</v>
      </c>
      <c r="J1890" s="16"/>
      <c r="O1890" s="39">
        <f>MIN(Lääkkeet[[#This Row],[Velvoite 1.1.2025 (pakkauksia)]],Lääkkeet[[#This Row],[Suurimman alitusluvan mukainen velvoite 
1.1.-30.6.2025 (pakkauksia)]],Lääkkeet[[#This Row],[Alin saldo 
1.1.-30.6.2025 (pakkauksia)]])*Lääkkeet[[#This Row],[Kirjanpitoarvo / pakkaus 1.1.2025
(EUR  ALV 0 %)]]</f>
        <v>0</v>
      </c>
      <c r="P1890" s="17"/>
      <c r="Q1890" s="12"/>
      <c r="R1890" s="12"/>
      <c r="S1890" s="12"/>
      <c r="T1890" s="13"/>
      <c r="U1890" s="39">
        <f>MIN(Lääkkeet[[#This Row],[Velvoite 1.7.2025 (pakkauksia)]],Lääkkeet[[#This Row],[Suurimman alitusluvan mukainen velvoite
1.7.-31.12.2025 (pakkauksia)]],Lääkkeet[[#This Row],[Alin saldo 
1.7.-31.12.2025 (pakkauksia)]])*Lääkkeet[[#This Row],[Kirjanpitoarvo / pakkaus 1.7.2025
(EUR  ALV 0 %)]]</f>
        <v>0</v>
      </c>
      <c r="W1890" s="49" t="str" cm="1">
        <f t="array" ref="W1890">IFERROR(_xlfn.IFS(Lääkkeet[[#This Row],[Sitoutunut pääoma 
1.1.-30.6.2025 (EUR)]]&gt;0,"Täytetyt",Lääkkeet[[#This Row],[Sitoutunut pääoma 
1.7.-31.12.2025 (EUR)]]&gt;0,"Täytetyt"),"")</f>
        <v/>
      </c>
      <c r="X1890" s="49"/>
      <c r="Y1890" s="5">
        <f>Hakulomake!$B$29</f>
        <v>0</v>
      </c>
    </row>
    <row r="1891" spans="2:25" x14ac:dyDescent="0.25">
      <c r="B1891" s="5">
        <f>Hakulomake!$B$17</f>
        <v>0</v>
      </c>
      <c r="J1891" s="16"/>
      <c r="O1891" s="39">
        <f>MIN(Lääkkeet[[#This Row],[Velvoite 1.1.2025 (pakkauksia)]],Lääkkeet[[#This Row],[Suurimman alitusluvan mukainen velvoite 
1.1.-30.6.2025 (pakkauksia)]],Lääkkeet[[#This Row],[Alin saldo 
1.1.-30.6.2025 (pakkauksia)]])*Lääkkeet[[#This Row],[Kirjanpitoarvo / pakkaus 1.1.2025
(EUR  ALV 0 %)]]</f>
        <v>0</v>
      </c>
      <c r="P1891" s="17"/>
      <c r="Q1891" s="12"/>
      <c r="R1891" s="12"/>
      <c r="S1891" s="12"/>
      <c r="T1891" s="13"/>
      <c r="U1891" s="39">
        <f>MIN(Lääkkeet[[#This Row],[Velvoite 1.7.2025 (pakkauksia)]],Lääkkeet[[#This Row],[Suurimman alitusluvan mukainen velvoite
1.7.-31.12.2025 (pakkauksia)]],Lääkkeet[[#This Row],[Alin saldo 
1.7.-31.12.2025 (pakkauksia)]])*Lääkkeet[[#This Row],[Kirjanpitoarvo / pakkaus 1.7.2025
(EUR  ALV 0 %)]]</f>
        <v>0</v>
      </c>
      <c r="W1891" s="49" t="str" cm="1">
        <f t="array" ref="W1891">IFERROR(_xlfn.IFS(Lääkkeet[[#This Row],[Sitoutunut pääoma 
1.1.-30.6.2025 (EUR)]]&gt;0,"Täytetyt",Lääkkeet[[#This Row],[Sitoutunut pääoma 
1.7.-31.12.2025 (EUR)]]&gt;0,"Täytetyt"),"")</f>
        <v/>
      </c>
      <c r="X1891" s="49"/>
      <c r="Y1891" s="5">
        <f>Hakulomake!$B$29</f>
        <v>0</v>
      </c>
    </row>
    <row r="1892" spans="2:25" x14ac:dyDescent="0.25">
      <c r="B1892" s="5">
        <f>Hakulomake!$B$17</f>
        <v>0</v>
      </c>
      <c r="J1892" s="16"/>
      <c r="O1892" s="39">
        <f>MIN(Lääkkeet[[#This Row],[Velvoite 1.1.2025 (pakkauksia)]],Lääkkeet[[#This Row],[Suurimman alitusluvan mukainen velvoite 
1.1.-30.6.2025 (pakkauksia)]],Lääkkeet[[#This Row],[Alin saldo 
1.1.-30.6.2025 (pakkauksia)]])*Lääkkeet[[#This Row],[Kirjanpitoarvo / pakkaus 1.1.2025
(EUR  ALV 0 %)]]</f>
        <v>0</v>
      </c>
      <c r="P1892" s="17"/>
      <c r="Q1892" s="12"/>
      <c r="R1892" s="12"/>
      <c r="S1892" s="12"/>
      <c r="T1892" s="13"/>
      <c r="U1892" s="39">
        <f>MIN(Lääkkeet[[#This Row],[Velvoite 1.7.2025 (pakkauksia)]],Lääkkeet[[#This Row],[Suurimman alitusluvan mukainen velvoite
1.7.-31.12.2025 (pakkauksia)]],Lääkkeet[[#This Row],[Alin saldo 
1.7.-31.12.2025 (pakkauksia)]])*Lääkkeet[[#This Row],[Kirjanpitoarvo / pakkaus 1.7.2025
(EUR  ALV 0 %)]]</f>
        <v>0</v>
      </c>
      <c r="W1892" s="49" t="str" cm="1">
        <f t="array" ref="W1892">IFERROR(_xlfn.IFS(Lääkkeet[[#This Row],[Sitoutunut pääoma 
1.1.-30.6.2025 (EUR)]]&gt;0,"Täytetyt",Lääkkeet[[#This Row],[Sitoutunut pääoma 
1.7.-31.12.2025 (EUR)]]&gt;0,"Täytetyt"),"")</f>
        <v/>
      </c>
      <c r="X1892" s="49"/>
      <c r="Y1892" s="5">
        <f>Hakulomake!$B$29</f>
        <v>0</v>
      </c>
    </row>
    <row r="1893" spans="2:25" x14ac:dyDescent="0.25">
      <c r="B1893" s="5">
        <f>Hakulomake!$B$17</f>
        <v>0</v>
      </c>
      <c r="J1893" s="16"/>
      <c r="O1893" s="39">
        <f>MIN(Lääkkeet[[#This Row],[Velvoite 1.1.2025 (pakkauksia)]],Lääkkeet[[#This Row],[Suurimman alitusluvan mukainen velvoite 
1.1.-30.6.2025 (pakkauksia)]],Lääkkeet[[#This Row],[Alin saldo 
1.1.-30.6.2025 (pakkauksia)]])*Lääkkeet[[#This Row],[Kirjanpitoarvo / pakkaus 1.1.2025
(EUR  ALV 0 %)]]</f>
        <v>0</v>
      </c>
      <c r="P1893" s="17"/>
      <c r="Q1893" s="12"/>
      <c r="R1893" s="12"/>
      <c r="S1893" s="12"/>
      <c r="T1893" s="13"/>
      <c r="U1893" s="39">
        <f>MIN(Lääkkeet[[#This Row],[Velvoite 1.7.2025 (pakkauksia)]],Lääkkeet[[#This Row],[Suurimman alitusluvan mukainen velvoite
1.7.-31.12.2025 (pakkauksia)]],Lääkkeet[[#This Row],[Alin saldo 
1.7.-31.12.2025 (pakkauksia)]])*Lääkkeet[[#This Row],[Kirjanpitoarvo / pakkaus 1.7.2025
(EUR  ALV 0 %)]]</f>
        <v>0</v>
      </c>
      <c r="W1893" s="49" t="str" cm="1">
        <f t="array" ref="W1893">IFERROR(_xlfn.IFS(Lääkkeet[[#This Row],[Sitoutunut pääoma 
1.1.-30.6.2025 (EUR)]]&gt;0,"Täytetyt",Lääkkeet[[#This Row],[Sitoutunut pääoma 
1.7.-31.12.2025 (EUR)]]&gt;0,"Täytetyt"),"")</f>
        <v/>
      </c>
      <c r="X1893" s="49"/>
      <c r="Y1893" s="5">
        <f>Hakulomake!$B$29</f>
        <v>0</v>
      </c>
    </row>
    <row r="1894" spans="2:25" x14ac:dyDescent="0.25">
      <c r="B1894" s="5">
        <f>Hakulomake!$B$17</f>
        <v>0</v>
      </c>
      <c r="J1894" s="16"/>
      <c r="O1894" s="39">
        <f>MIN(Lääkkeet[[#This Row],[Velvoite 1.1.2025 (pakkauksia)]],Lääkkeet[[#This Row],[Suurimman alitusluvan mukainen velvoite 
1.1.-30.6.2025 (pakkauksia)]],Lääkkeet[[#This Row],[Alin saldo 
1.1.-30.6.2025 (pakkauksia)]])*Lääkkeet[[#This Row],[Kirjanpitoarvo / pakkaus 1.1.2025
(EUR  ALV 0 %)]]</f>
        <v>0</v>
      </c>
      <c r="P1894" s="17"/>
      <c r="Q1894" s="12"/>
      <c r="R1894" s="12"/>
      <c r="S1894" s="12"/>
      <c r="T1894" s="13"/>
      <c r="U1894" s="39">
        <f>MIN(Lääkkeet[[#This Row],[Velvoite 1.7.2025 (pakkauksia)]],Lääkkeet[[#This Row],[Suurimman alitusluvan mukainen velvoite
1.7.-31.12.2025 (pakkauksia)]],Lääkkeet[[#This Row],[Alin saldo 
1.7.-31.12.2025 (pakkauksia)]])*Lääkkeet[[#This Row],[Kirjanpitoarvo / pakkaus 1.7.2025
(EUR  ALV 0 %)]]</f>
        <v>0</v>
      </c>
      <c r="W1894" s="49" t="str" cm="1">
        <f t="array" ref="W1894">IFERROR(_xlfn.IFS(Lääkkeet[[#This Row],[Sitoutunut pääoma 
1.1.-30.6.2025 (EUR)]]&gt;0,"Täytetyt",Lääkkeet[[#This Row],[Sitoutunut pääoma 
1.7.-31.12.2025 (EUR)]]&gt;0,"Täytetyt"),"")</f>
        <v/>
      </c>
      <c r="X1894" s="49"/>
      <c r="Y1894" s="5">
        <f>Hakulomake!$B$29</f>
        <v>0</v>
      </c>
    </row>
    <row r="1895" spans="2:25" x14ac:dyDescent="0.25">
      <c r="B1895" s="5">
        <f>Hakulomake!$B$17</f>
        <v>0</v>
      </c>
      <c r="J1895" s="16"/>
      <c r="O1895" s="39">
        <f>MIN(Lääkkeet[[#This Row],[Velvoite 1.1.2025 (pakkauksia)]],Lääkkeet[[#This Row],[Suurimman alitusluvan mukainen velvoite 
1.1.-30.6.2025 (pakkauksia)]],Lääkkeet[[#This Row],[Alin saldo 
1.1.-30.6.2025 (pakkauksia)]])*Lääkkeet[[#This Row],[Kirjanpitoarvo / pakkaus 1.1.2025
(EUR  ALV 0 %)]]</f>
        <v>0</v>
      </c>
      <c r="P1895" s="17"/>
      <c r="Q1895" s="12"/>
      <c r="R1895" s="12"/>
      <c r="S1895" s="12"/>
      <c r="T1895" s="13"/>
      <c r="U1895" s="39">
        <f>MIN(Lääkkeet[[#This Row],[Velvoite 1.7.2025 (pakkauksia)]],Lääkkeet[[#This Row],[Suurimman alitusluvan mukainen velvoite
1.7.-31.12.2025 (pakkauksia)]],Lääkkeet[[#This Row],[Alin saldo 
1.7.-31.12.2025 (pakkauksia)]])*Lääkkeet[[#This Row],[Kirjanpitoarvo / pakkaus 1.7.2025
(EUR  ALV 0 %)]]</f>
        <v>0</v>
      </c>
      <c r="W1895" s="49" t="str" cm="1">
        <f t="array" ref="W1895">IFERROR(_xlfn.IFS(Lääkkeet[[#This Row],[Sitoutunut pääoma 
1.1.-30.6.2025 (EUR)]]&gt;0,"Täytetyt",Lääkkeet[[#This Row],[Sitoutunut pääoma 
1.7.-31.12.2025 (EUR)]]&gt;0,"Täytetyt"),"")</f>
        <v/>
      </c>
      <c r="X1895" s="49"/>
      <c r="Y1895" s="5">
        <f>Hakulomake!$B$29</f>
        <v>0</v>
      </c>
    </row>
    <row r="1896" spans="2:25" x14ac:dyDescent="0.25">
      <c r="B1896" s="5">
        <f>Hakulomake!$B$17</f>
        <v>0</v>
      </c>
      <c r="J1896" s="16"/>
      <c r="O1896" s="39">
        <f>MIN(Lääkkeet[[#This Row],[Velvoite 1.1.2025 (pakkauksia)]],Lääkkeet[[#This Row],[Suurimman alitusluvan mukainen velvoite 
1.1.-30.6.2025 (pakkauksia)]],Lääkkeet[[#This Row],[Alin saldo 
1.1.-30.6.2025 (pakkauksia)]])*Lääkkeet[[#This Row],[Kirjanpitoarvo / pakkaus 1.1.2025
(EUR  ALV 0 %)]]</f>
        <v>0</v>
      </c>
      <c r="P1896" s="17"/>
      <c r="Q1896" s="12"/>
      <c r="R1896" s="12"/>
      <c r="S1896" s="12"/>
      <c r="T1896" s="13"/>
      <c r="U1896" s="39">
        <f>MIN(Lääkkeet[[#This Row],[Velvoite 1.7.2025 (pakkauksia)]],Lääkkeet[[#This Row],[Suurimman alitusluvan mukainen velvoite
1.7.-31.12.2025 (pakkauksia)]],Lääkkeet[[#This Row],[Alin saldo 
1.7.-31.12.2025 (pakkauksia)]])*Lääkkeet[[#This Row],[Kirjanpitoarvo / pakkaus 1.7.2025
(EUR  ALV 0 %)]]</f>
        <v>0</v>
      </c>
      <c r="W1896" s="49" t="str" cm="1">
        <f t="array" ref="W1896">IFERROR(_xlfn.IFS(Lääkkeet[[#This Row],[Sitoutunut pääoma 
1.1.-30.6.2025 (EUR)]]&gt;0,"Täytetyt",Lääkkeet[[#This Row],[Sitoutunut pääoma 
1.7.-31.12.2025 (EUR)]]&gt;0,"Täytetyt"),"")</f>
        <v/>
      </c>
      <c r="X1896" s="49"/>
      <c r="Y1896" s="5">
        <f>Hakulomake!$B$29</f>
        <v>0</v>
      </c>
    </row>
    <row r="1897" spans="2:25" x14ac:dyDescent="0.25">
      <c r="B1897" s="5">
        <f>Hakulomake!$B$17</f>
        <v>0</v>
      </c>
      <c r="J1897" s="16"/>
      <c r="O1897" s="39">
        <f>MIN(Lääkkeet[[#This Row],[Velvoite 1.1.2025 (pakkauksia)]],Lääkkeet[[#This Row],[Suurimman alitusluvan mukainen velvoite 
1.1.-30.6.2025 (pakkauksia)]],Lääkkeet[[#This Row],[Alin saldo 
1.1.-30.6.2025 (pakkauksia)]])*Lääkkeet[[#This Row],[Kirjanpitoarvo / pakkaus 1.1.2025
(EUR  ALV 0 %)]]</f>
        <v>0</v>
      </c>
      <c r="P1897" s="17"/>
      <c r="Q1897" s="12"/>
      <c r="R1897" s="12"/>
      <c r="S1897" s="12"/>
      <c r="T1897" s="13"/>
      <c r="U1897" s="39">
        <f>MIN(Lääkkeet[[#This Row],[Velvoite 1.7.2025 (pakkauksia)]],Lääkkeet[[#This Row],[Suurimman alitusluvan mukainen velvoite
1.7.-31.12.2025 (pakkauksia)]],Lääkkeet[[#This Row],[Alin saldo 
1.7.-31.12.2025 (pakkauksia)]])*Lääkkeet[[#This Row],[Kirjanpitoarvo / pakkaus 1.7.2025
(EUR  ALV 0 %)]]</f>
        <v>0</v>
      </c>
      <c r="W1897" s="49" t="str" cm="1">
        <f t="array" ref="W1897">IFERROR(_xlfn.IFS(Lääkkeet[[#This Row],[Sitoutunut pääoma 
1.1.-30.6.2025 (EUR)]]&gt;0,"Täytetyt",Lääkkeet[[#This Row],[Sitoutunut pääoma 
1.7.-31.12.2025 (EUR)]]&gt;0,"Täytetyt"),"")</f>
        <v/>
      </c>
      <c r="X1897" s="49"/>
      <c r="Y1897" s="5">
        <f>Hakulomake!$B$29</f>
        <v>0</v>
      </c>
    </row>
    <row r="1898" spans="2:25" x14ac:dyDescent="0.25">
      <c r="B1898" s="5">
        <f>Hakulomake!$B$17</f>
        <v>0</v>
      </c>
      <c r="J1898" s="16"/>
      <c r="O1898" s="39">
        <f>MIN(Lääkkeet[[#This Row],[Velvoite 1.1.2025 (pakkauksia)]],Lääkkeet[[#This Row],[Suurimman alitusluvan mukainen velvoite 
1.1.-30.6.2025 (pakkauksia)]],Lääkkeet[[#This Row],[Alin saldo 
1.1.-30.6.2025 (pakkauksia)]])*Lääkkeet[[#This Row],[Kirjanpitoarvo / pakkaus 1.1.2025
(EUR  ALV 0 %)]]</f>
        <v>0</v>
      </c>
      <c r="P1898" s="17"/>
      <c r="Q1898" s="12"/>
      <c r="R1898" s="12"/>
      <c r="S1898" s="12"/>
      <c r="T1898" s="13"/>
      <c r="U1898" s="39">
        <f>MIN(Lääkkeet[[#This Row],[Velvoite 1.7.2025 (pakkauksia)]],Lääkkeet[[#This Row],[Suurimman alitusluvan mukainen velvoite
1.7.-31.12.2025 (pakkauksia)]],Lääkkeet[[#This Row],[Alin saldo 
1.7.-31.12.2025 (pakkauksia)]])*Lääkkeet[[#This Row],[Kirjanpitoarvo / pakkaus 1.7.2025
(EUR  ALV 0 %)]]</f>
        <v>0</v>
      </c>
      <c r="W1898" s="49" t="str" cm="1">
        <f t="array" ref="W1898">IFERROR(_xlfn.IFS(Lääkkeet[[#This Row],[Sitoutunut pääoma 
1.1.-30.6.2025 (EUR)]]&gt;0,"Täytetyt",Lääkkeet[[#This Row],[Sitoutunut pääoma 
1.7.-31.12.2025 (EUR)]]&gt;0,"Täytetyt"),"")</f>
        <v/>
      </c>
      <c r="X1898" s="49"/>
      <c r="Y1898" s="5">
        <f>Hakulomake!$B$29</f>
        <v>0</v>
      </c>
    </row>
    <row r="1899" spans="2:25" x14ac:dyDescent="0.25">
      <c r="B1899" s="5">
        <f>Hakulomake!$B$17</f>
        <v>0</v>
      </c>
      <c r="J1899" s="16"/>
      <c r="O1899" s="39">
        <f>MIN(Lääkkeet[[#This Row],[Velvoite 1.1.2025 (pakkauksia)]],Lääkkeet[[#This Row],[Suurimman alitusluvan mukainen velvoite 
1.1.-30.6.2025 (pakkauksia)]],Lääkkeet[[#This Row],[Alin saldo 
1.1.-30.6.2025 (pakkauksia)]])*Lääkkeet[[#This Row],[Kirjanpitoarvo / pakkaus 1.1.2025
(EUR  ALV 0 %)]]</f>
        <v>0</v>
      </c>
      <c r="P1899" s="17"/>
      <c r="Q1899" s="12"/>
      <c r="R1899" s="12"/>
      <c r="S1899" s="12"/>
      <c r="T1899" s="13"/>
      <c r="U1899" s="39">
        <f>MIN(Lääkkeet[[#This Row],[Velvoite 1.7.2025 (pakkauksia)]],Lääkkeet[[#This Row],[Suurimman alitusluvan mukainen velvoite
1.7.-31.12.2025 (pakkauksia)]],Lääkkeet[[#This Row],[Alin saldo 
1.7.-31.12.2025 (pakkauksia)]])*Lääkkeet[[#This Row],[Kirjanpitoarvo / pakkaus 1.7.2025
(EUR  ALV 0 %)]]</f>
        <v>0</v>
      </c>
      <c r="W1899" s="49" t="str" cm="1">
        <f t="array" ref="W1899">IFERROR(_xlfn.IFS(Lääkkeet[[#This Row],[Sitoutunut pääoma 
1.1.-30.6.2025 (EUR)]]&gt;0,"Täytetyt",Lääkkeet[[#This Row],[Sitoutunut pääoma 
1.7.-31.12.2025 (EUR)]]&gt;0,"Täytetyt"),"")</f>
        <v/>
      </c>
      <c r="X1899" s="49"/>
      <c r="Y1899" s="5">
        <f>Hakulomake!$B$29</f>
        <v>0</v>
      </c>
    </row>
    <row r="1900" spans="2:25" x14ac:dyDescent="0.25">
      <c r="B1900" s="5">
        <f>Hakulomake!$B$17</f>
        <v>0</v>
      </c>
      <c r="J1900" s="16"/>
      <c r="O1900" s="39">
        <f>MIN(Lääkkeet[[#This Row],[Velvoite 1.1.2025 (pakkauksia)]],Lääkkeet[[#This Row],[Suurimman alitusluvan mukainen velvoite 
1.1.-30.6.2025 (pakkauksia)]],Lääkkeet[[#This Row],[Alin saldo 
1.1.-30.6.2025 (pakkauksia)]])*Lääkkeet[[#This Row],[Kirjanpitoarvo / pakkaus 1.1.2025
(EUR  ALV 0 %)]]</f>
        <v>0</v>
      </c>
      <c r="P1900" s="17"/>
      <c r="Q1900" s="12"/>
      <c r="R1900" s="12"/>
      <c r="S1900" s="12"/>
      <c r="T1900" s="13"/>
      <c r="U1900" s="39">
        <f>MIN(Lääkkeet[[#This Row],[Velvoite 1.7.2025 (pakkauksia)]],Lääkkeet[[#This Row],[Suurimman alitusluvan mukainen velvoite
1.7.-31.12.2025 (pakkauksia)]],Lääkkeet[[#This Row],[Alin saldo 
1.7.-31.12.2025 (pakkauksia)]])*Lääkkeet[[#This Row],[Kirjanpitoarvo / pakkaus 1.7.2025
(EUR  ALV 0 %)]]</f>
        <v>0</v>
      </c>
      <c r="W1900" s="49" t="str" cm="1">
        <f t="array" ref="W1900">IFERROR(_xlfn.IFS(Lääkkeet[[#This Row],[Sitoutunut pääoma 
1.1.-30.6.2025 (EUR)]]&gt;0,"Täytetyt",Lääkkeet[[#This Row],[Sitoutunut pääoma 
1.7.-31.12.2025 (EUR)]]&gt;0,"Täytetyt"),"")</f>
        <v/>
      </c>
      <c r="X1900" s="49"/>
      <c r="Y1900" s="5">
        <f>Hakulomake!$B$29</f>
        <v>0</v>
      </c>
    </row>
    <row r="1901" spans="2:25" x14ac:dyDescent="0.25">
      <c r="B1901" s="5">
        <f>Hakulomake!$B$17</f>
        <v>0</v>
      </c>
      <c r="J1901" s="16"/>
      <c r="O1901" s="39">
        <f>MIN(Lääkkeet[[#This Row],[Velvoite 1.1.2025 (pakkauksia)]],Lääkkeet[[#This Row],[Suurimman alitusluvan mukainen velvoite 
1.1.-30.6.2025 (pakkauksia)]],Lääkkeet[[#This Row],[Alin saldo 
1.1.-30.6.2025 (pakkauksia)]])*Lääkkeet[[#This Row],[Kirjanpitoarvo / pakkaus 1.1.2025
(EUR  ALV 0 %)]]</f>
        <v>0</v>
      </c>
      <c r="P1901" s="17"/>
      <c r="Q1901" s="12"/>
      <c r="R1901" s="12"/>
      <c r="S1901" s="12"/>
      <c r="T1901" s="13"/>
      <c r="U1901" s="39">
        <f>MIN(Lääkkeet[[#This Row],[Velvoite 1.7.2025 (pakkauksia)]],Lääkkeet[[#This Row],[Suurimman alitusluvan mukainen velvoite
1.7.-31.12.2025 (pakkauksia)]],Lääkkeet[[#This Row],[Alin saldo 
1.7.-31.12.2025 (pakkauksia)]])*Lääkkeet[[#This Row],[Kirjanpitoarvo / pakkaus 1.7.2025
(EUR  ALV 0 %)]]</f>
        <v>0</v>
      </c>
      <c r="W1901" s="49" t="str" cm="1">
        <f t="array" ref="W1901">IFERROR(_xlfn.IFS(Lääkkeet[[#This Row],[Sitoutunut pääoma 
1.1.-30.6.2025 (EUR)]]&gt;0,"Täytetyt",Lääkkeet[[#This Row],[Sitoutunut pääoma 
1.7.-31.12.2025 (EUR)]]&gt;0,"Täytetyt"),"")</f>
        <v/>
      </c>
      <c r="X1901" s="49"/>
      <c r="Y1901" s="5">
        <f>Hakulomake!$B$29</f>
        <v>0</v>
      </c>
    </row>
    <row r="1902" spans="2:25" x14ac:dyDescent="0.25">
      <c r="B1902" s="5">
        <f>Hakulomake!$B$17</f>
        <v>0</v>
      </c>
      <c r="J1902" s="16"/>
      <c r="O1902" s="39">
        <f>MIN(Lääkkeet[[#This Row],[Velvoite 1.1.2025 (pakkauksia)]],Lääkkeet[[#This Row],[Suurimman alitusluvan mukainen velvoite 
1.1.-30.6.2025 (pakkauksia)]],Lääkkeet[[#This Row],[Alin saldo 
1.1.-30.6.2025 (pakkauksia)]])*Lääkkeet[[#This Row],[Kirjanpitoarvo / pakkaus 1.1.2025
(EUR  ALV 0 %)]]</f>
        <v>0</v>
      </c>
      <c r="P1902" s="17"/>
      <c r="Q1902" s="12"/>
      <c r="R1902" s="12"/>
      <c r="S1902" s="12"/>
      <c r="T1902" s="13"/>
      <c r="U1902" s="39">
        <f>MIN(Lääkkeet[[#This Row],[Velvoite 1.7.2025 (pakkauksia)]],Lääkkeet[[#This Row],[Suurimman alitusluvan mukainen velvoite
1.7.-31.12.2025 (pakkauksia)]],Lääkkeet[[#This Row],[Alin saldo 
1.7.-31.12.2025 (pakkauksia)]])*Lääkkeet[[#This Row],[Kirjanpitoarvo / pakkaus 1.7.2025
(EUR  ALV 0 %)]]</f>
        <v>0</v>
      </c>
      <c r="W1902" s="49" t="str" cm="1">
        <f t="array" ref="W1902">IFERROR(_xlfn.IFS(Lääkkeet[[#This Row],[Sitoutunut pääoma 
1.1.-30.6.2025 (EUR)]]&gt;0,"Täytetyt",Lääkkeet[[#This Row],[Sitoutunut pääoma 
1.7.-31.12.2025 (EUR)]]&gt;0,"Täytetyt"),"")</f>
        <v/>
      </c>
      <c r="X1902" s="49"/>
      <c r="Y1902" s="5">
        <f>Hakulomake!$B$29</f>
        <v>0</v>
      </c>
    </row>
    <row r="1903" spans="2:25" x14ac:dyDescent="0.25">
      <c r="B1903" s="5">
        <f>Hakulomake!$B$17</f>
        <v>0</v>
      </c>
      <c r="J1903" s="16"/>
      <c r="O1903" s="39">
        <f>MIN(Lääkkeet[[#This Row],[Velvoite 1.1.2025 (pakkauksia)]],Lääkkeet[[#This Row],[Suurimman alitusluvan mukainen velvoite 
1.1.-30.6.2025 (pakkauksia)]],Lääkkeet[[#This Row],[Alin saldo 
1.1.-30.6.2025 (pakkauksia)]])*Lääkkeet[[#This Row],[Kirjanpitoarvo / pakkaus 1.1.2025
(EUR  ALV 0 %)]]</f>
        <v>0</v>
      </c>
      <c r="P1903" s="17"/>
      <c r="Q1903" s="12"/>
      <c r="R1903" s="12"/>
      <c r="S1903" s="12"/>
      <c r="T1903" s="13"/>
      <c r="U1903" s="39">
        <f>MIN(Lääkkeet[[#This Row],[Velvoite 1.7.2025 (pakkauksia)]],Lääkkeet[[#This Row],[Suurimman alitusluvan mukainen velvoite
1.7.-31.12.2025 (pakkauksia)]],Lääkkeet[[#This Row],[Alin saldo 
1.7.-31.12.2025 (pakkauksia)]])*Lääkkeet[[#This Row],[Kirjanpitoarvo / pakkaus 1.7.2025
(EUR  ALV 0 %)]]</f>
        <v>0</v>
      </c>
      <c r="W1903" s="49" t="str" cm="1">
        <f t="array" ref="W1903">IFERROR(_xlfn.IFS(Lääkkeet[[#This Row],[Sitoutunut pääoma 
1.1.-30.6.2025 (EUR)]]&gt;0,"Täytetyt",Lääkkeet[[#This Row],[Sitoutunut pääoma 
1.7.-31.12.2025 (EUR)]]&gt;0,"Täytetyt"),"")</f>
        <v/>
      </c>
      <c r="X1903" s="49"/>
      <c r="Y1903" s="5">
        <f>Hakulomake!$B$29</f>
        <v>0</v>
      </c>
    </row>
    <row r="1904" spans="2:25" x14ac:dyDescent="0.25">
      <c r="B1904" s="5">
        <f>Hakulomake!$B$17</f>
        <v>0</v>
      </c>
      <c r="J1904" s="16"/>
      <c r="O1904" s="39">
        <f>MIN(Lääkkeet[[#This Row],[Velvoite 1.1.2025 (pakkauksia)]],Lääkkeet[[#This Row],[Suurimman alitusluvan mukainen velvoite 
1.1.-30.6.2025 (pakkauksia)]],Lääkkeet[[#This Row],[Alin saldo 
1.1.-30.6.2025 (pakkauksia)]])*Lääkkeet[[#This Row],[Kirjanpitoarvo / pakkaus 1.1.2025
(EUR  ALV 0 %)]]</f>
        <v>0</v>
      </c>
      <c r="P1904" s="17"/>
      <c r="Q1904" s="12"/>
      <c r="R1904" s="12"/>
      <c r="S1904" s="12"/>
      <c r="T1904" s="13"/>
      <c r="U1904" s="39">
        <f>MIN(Lääkkeet[[#This Row],[Velvoite 1.7.2025 (pakkauksia)]],Lääkkeet[[#This Row],[Suurimman alitusluvan mukainen velvoite
1.7.-31.12.2025 (pakkauksia)]],Lääkkeet[[#This Row],[Alin saldo 
1.7.-31.12.2025 (pakkauksia)]])*Lääkkeet[[#This Row],[Kirjanpitoarvo / pakkaus 1.7.2025
(EUR  ALV 0 %)]]</f>
        <v>0</v>
      </c>
      <c r="W1904" s="49" t="str" cm="1">
        <f t="array" ref="W1904">IFERROR(_xlfn.IFS(Lääkkeet[[#This Row],[Sitoutunut pääoma 
1.1.-30.6.2025 (EUR)]]&gt;0,"Täytetyt",Lääkkeet[[#This Row],[Sitoutunut pääoma 
1.7.-31.12.2025 (EUR)]]&gt;0,"Täytetyt"),"")</f>
        <v/>
      </c>
      <c r="X1904" s="49"/>
      <c r="Y1904" s="5">
        <f>Hakulomake!$B$29</f>
        <v>0</v>
      </c>
    </row>
    <row r="1905" spans="2:25" x14ac:dyDescent="0.25">
      <c r="B1905" s="5">
        <f>Hakulomake!$B$17</f>
        <v>0</v>
      </c>
      <c r="J1905" s="16"/>
      <c r="O1905" s="39">
        <f>MIN(Lääkkeet[[#This Row],[Velvoite 1.1.2025 (pakkauksia)]],Lääkkeet[[#This Row],[Suurimman alitusluvan mukainen velvoite 
1.1.-30.6.2025 (pakkauksia)]],Lääkkeet[[#This Row],[Alin saldo 
1.1.-30.6.2025 (pakkauksia)]])*Lääkkeet[[#This Row],[Kirjanpitoarvo / pakkaus 1.1.2025
(EUR  ALV 0 %)]]</f>
        <v>0</v>
      </c>
      <c r="P1905" s="17"/>
      <c r="Q1905" s="12"/>
      <c r="R1905" s="12"/>
      <c r="S1905" s="12"/>
      <c r="T1905" s="13"/>
      <c r="U1905" s="39">
        <f>MIN(Lääkkeet[[#This Row],[Velvoite 1.7.2025 (pakkauksia)]],Lääkkeet[[#This Row],[Suurimman alitusluvan mukainen velvoite
1.7.-31.12.2025 (pakkauksia)]],Lääkkeet[[#This Row],[Alin saldo 
1.7.-31.12.2025 (pakkauksia)]])*Lääkkeet[[#This Row],[Kirjanpitoarvo / pakkaus 1.7.2025
(EUR  ALV 0 %)]]</f>
        <v>0</v>
      </c>
      <c r="W1905" s="49" t="str" cm="1">
        <f t="array" ref="W1905">IFERROR(_xlfn.IFS(Lääkkeet[[#This Row],[Sitoutunut pääoma 
1.1.-30.6.2025 (EUR)]]&gt;0,"Täytetyt",Lääkkeet[[#This Row],[Sitoutunut pääoma 
1.7.-31.12.2025 (EUR)]]&gt;0,"Täytetyt"),"")</f>
        <v/>
      </c>
      <c r="X1905" s="49"/>
      <c r="Y1905" s="5">
        <f>Hakulomake!$B$29</f>
        <v>0</v>
      </c>
    </row>
    <row r="1906" spans="2:25" x14ac:dyDescent="0.25">
      <c r="B1906" s="5">
        <f>Hakulomake!$B$17</f>
        <v>0</v>
      </c>
      <c r="J1906" s="16"/>
      <c r="O1906" s="39">
        <f>MIN(Lääkkeet[[#This Row],[Velvoite 1.1.2025 (pakkauksia)]],Lääkkeet[[#This Row],[Suurimman alitusluvan mukainen velvoite 
1.1.-30.6.2025 (pakkauksia)]],Lääkkeet[[#This Row],[Alin saldo 
1.1.-30.6.2025 (pakkauksia)]])*Lääkkeet[[#This Row],[Kirjanpitoarvo / pakkaus 1.1.2025
(EUR  ALV 0 %)]]</f>
        <v>0</v>
      </c>
      <c r="P1906" s="17"/>
      <c r="Q1906" s="12"/>
      <c r="R1906" s="12"/>
      <c r="S1906" s="12"/>
      <c r="T1906" s="13"/>
      <c r="U1906" s="39">
        <f>MIN(Lääkkeet[[#This Row],[Velvoite 1.7.2025 (pakkauksia)]],Lääkkeet[[#This Row],[Suurimman alitusluvan mukainen velvoite
1.7.-31.12.2025 (pakkauksia)]],Lääkkeet[[#This Row],[Alin saldo 
1.7.-31.12.2025 (pakkauksia)]])*Lääkkeet[[#This Row],[Kirjanpitoarvo / pakkaus 1.7.2025
(EUR  ALV 0 %)]]</f>
        <v>0</v>
      </c>
      <c r="W1906" s="49" t="str" cm="1">
        <f t="array" ref="W1906">IFERROR(_xlfn.IFS(Lääkkeet[[#This Row],[Sitoutunut pääoma 
1.1.-30.6.2025 (EUR)]]&gt;0,"Täytetyt",Lääkkeet[[#This Row],[Sitoutunut pääoma 
1.7.-31.12.2025 (EUR)]]&gt;0,"Täytetyt"),"")</f>
        <v/>
      </c>
      <c r="X1906" s="49"/>
      <c r="Y1906" s="5">
        <f>Hakulomake!$B$29</f>
        <v>0</v>
      </c>
    </row>
    <row r="1907" spans="2:25" x14ac:dyDescent="0.25">
      <c r="B1907" s="5">
        <f>Hakulomake!$B$17</f>
        <v>0</v>
      </c>
      <c r="J1907" s="16"/>
      <c r="O1907" s="39">
        <f>MIN(Lääkkeet[[#This Row],[Velvoite 1.1.2025 (pakkauksia)]],Lääkkeet[[#This Row],[Suurimman alitusluvan mukainen velvoite 
1.1.-30.6.2025 (pakkauksia)]],Lääkkeet[[#This Row],[Alin saldo 
1.1.-30.6.2025 (pakkauksia)]])*Lääkkeet[[#This Row],[Kirjanpitoarvo / pakkaus 1.1.2025
(EUR  ALV 0 %)]]</f>
        <v>0</v>
      </c>
      <c r="P1907" s="17"/>
      <c r="Q1907" s="12"/>
      <c r="R1907" s="12"/>
      <c r="S1907" s="12"/>
      <c r="T1907" s="13"/>
      <c r="U1907" s="39">
        <f>MIN(Lääkkeet[[#This Row],[Velvoite 1.7.2025 (pakkauksia)]],Lääkkeet[[#This Row],[Suurimman alitusluvan mukainen velvoite
1.7.-31.12.2025 (pakkauksia)]],Lääkkeet[[#This Row],[Alin saldo 
1.7.-31.12.2025 (pakkauksia)]])*Lääkkeet[[#This Row],[Kirjanpitoarvo / pakkaus 1.7.2025
(EUR  ALV 0 %)]]</f>
        <v>0</v>
      </c>
      <c r="W1907" s="49" t="str" cm="1">
        <f t="array" ref="W1907">IFERROR(_xlfn.IFS(Lääkkeet[[#This Row],[Sitoutunut pääoma 
1.1.-30.6.2025 (EUR)]]&gt;0,"Täytetyt",Lääkkeet[[#This Row],[Sitoutunut pääoma 
1.7.-31.12.2025 (EUR)]]&gt;0,"Täytetyt"),"")</f>
        <v/>
      </c>
      <c r="X1907" s="49"/>
      <c r="Y1907" s="5">
        <f>Hakulomake!$B$29</f>
        <v>0</v>
      </c>
    </row>
    <row r="1908" spans="2:25" x14ac:dyDescent="0.25">
      <c r="B1908" s="5">
        <f>Hakulomake!$B$17</f>
        <v>0</v>
      </c>
      <c r="J1908" s="16"/>
      <c r="O1908" s="39">
        <f>MIN(Lääkkeet[[#This Row],[Velvoite 1.1.2025 (pakkauksia)]],Lääkkeet[[#This Row],[Suurimman alitusluvan mukainen velvoite 
1.1.-30.6.2025 (pakkauksia)]],Lääkkeet[[#This Row],[Alin saldo 
1.1.-30.6.2025 (pakkauksia)]])*Lääkkeet[[#This Row],[Kirjanpitoarvo / pakkaus 1.1.2025
(EUR  ALV 0 %)]]</f>
        <v>0</v>
      </c>
      <c r="P1908" s="17"/>
      <c r="Q1908" s="12"/>
      <c r="R1908" s="12"/>
      <c r="S1908" s="12"/>
      <c r="T1908" s="13"/>
      <c r="U1908" s="39">
        <f>MIN(Lääkkeet[[#This Row],[Velvoite 1.7.2025 (pakkauksia)]],Lääkkeet[[#This Row],[Suurimman alitusluvan mukainen velvoite
1.7.-31.12.2025 (pakkauksia)]],Lääkkeet[[#This Row],[Alin saldo 
1.7.-31.12.2025 (pakkauksia)]])*Lääkkeet[[#This Row],[Kirjanpitoarvo / pakkaus 1.7.2025
(EUR  ALV 0 %)]]</f>
        <v>0</v>
      </c>
      <c r="W1908" s="49" t="str" cm="1">
        <f t="array" ref="W1908">IFERROR(_xlfn.IFS(Lääkkeet[[#This Row],[Sitoutunut pääoma 
1.1.-30.6.2025 (EUR)]]&gt;0,"Täytetyt",Lääkkeet[[#This Row],[Sitoutunut pääoma 
1.7.-31.12.2025 (EUR)]]&gt;0,"Täytetyt"),"")</f>
        <v/>
      </c>
      <c r="X1908" s="49"/>
      <c r="Y1908" s="5">
        <f>Hakulomake!$B$29</f>
        <v>0</v>
      </c>
    </row>
    <row r="1909" spans="2:25" x14ac:dyDescent="0.25">
      <c r="B1909" s="5">
        <f>Hakulomake!$B$17</f>
        <v>0</v>
      </c>
      <c r="J1909" s="16"/>
      <c r="O1909" s="39">
        <f>MIN(Lääkkeet[[#This Row],[Velvoite 1.1.2025 (pakkauksia)]],Lääkkeet[[#This Row],[Suurimman alitusluvan mukainen velvoite 
1.1.-30.6.2025 (pakkauksia)]],Lääkkeet[[#This Row],[Alin saldo 
1.1.-30.6.2025 (pakkauksia)]])*Lääkkeet[[#This Row],[Kirjanpitoarvo / pakkaus 1.1.2025
(EUR  ALV 0 %)]]</f>
        <v>0</v>
      </c>
      <c r="P1909" s="17"/>
      <c r="Q1909" s="12"/>
      <c r="R1909" s="12"/>
      <c r="S1909" s="12"/>
      <c r="T1909" s="13"/>
      <c r="U1909" s="39">
        <f>MIN(Lääkkeet[[#This Row],[Velvoite 1.7.2025 (pakkauksia)]],Lääkkeet[[#This Row],[Suurimman alitusluvan mukainen velvoite
1.7.-31.12.2025 (pakkauksia)]],Lääkkeet[[#This Row],[Alin saldo 
1.7.-31.12.2025 (pakkauksia)]])*Lääkkeet[[#This Row],[Kirjanpitoarvo / pakkaus 1.7.2025
(EUR  ALV 0 %)]]</f>
        <v>0</v>
      </c>
      <c r="W1909" s="49" t="str" cm="1">
        <f t="array" ref="W1909">IFERROR(_xlfn.IFS(Lääkkeet[[#This Row],[Sitoutunut pääoma 
1.1.-30.6.2025 (EUR)]]&gt;0,"Täytetyt",Lääkkeet[[#This Row],[Sitoutunut pääoma 
1.7.-31.12.2025 (EUR)]]&gt;0,"Täytetyt"),"")</f>
        <v/>
      </c>
      <c r="X1909" s="49"/>
      <c r="Y1909" s="5">
        <f>Hakulomake!$B$29</f>
        <v>0</v>
      </c>
    </row>
    <row r="1910" spans="2:25" x14ac:dyDescent="0.25">
      <c r="B1910" s="5">
        <f>Hakulomake!$B$17</f>
        <v>0</v>
      </c>
      <c r="J1910" s="16"/>
      <c r="O1910" s="39">
        <f>MIN(Lääkkeet[[#This Row],[Velvoite 1.1.2025 (pakkauksia)]],Lääkkeet[[#This Row],[Suurimman alitusluvan mukainen velvoite 
1.1.-30.6.2025 (pakkauksia)]],Lääkkeet[[#This Row],[Alin saldo 
1.1.-30.6.2025 (pakkauksia)]])*Lääkkeet[[#This Row],[Kirjanpitoarvo / pakkaus 1.1.2025
(EUR  ALV 0 %)]]</f>
        <v>0</v>
      </c>
      <c r="P1910" s="17"/>
      <c r="Q1910" s="12"/>
      <c r="R1910" s="12"/>
      <c r="S1910" s="12"/>
      <c r="T1910" s="13"/>
      <c r="U1910" s="39">
        <f>MIN(Lääkkeet[[#This Row],[Velvoite 1.7.2025 (pakkauksia)]],Lääkkeet[[#This Row],[Suurimman alitusluvan mukainen velvoite
1.7.-31.12.2025 (pakkauksia)]],Lääkkeet[[#This Row],[Alin saldo 
1.7.-31.12.2025 (pakkauksia)]])*Lääkkeet[[#This Row],[Kirjanpitoarvo / pakkaus 1.7.2025
(EUR  ALV 0 %)]]</f>
        <v>0</v>
      </c>
      <c r="W1910" s="49" t="str" cm="1">
        <f t="array" ref="W1910">IFERROR(_xlfn.IFS(Lääkkeet[[#This Row],[Sitoutunut pääoma 
1.1.-30.6.2025 (EUR)]]&gt;0,"Täytetyt",Lääkkeet[[#This Row],[Sitoutunut pääoma 
1.7.-31.12.2025 (EUR)]]&gt;0,"Täytetyt"),"")</f>
        <v/>
      </c>
      <c r="X1910" s="49"/>
      <c r="Y1910" s="5">
        <f>Hakulomake!$B$29</f>
        <v>0</v>
      </c>
    </row>
    <row r="1911" spans="2:25" x14ac:dyDescent="0.25">
      <c r="B1911" s="5">
        <f>Hakulomake!$B$17</f>
        <v>0</v>
      </c>
      <c r="J1911" s="16"/>
      <c r="O1911" s="39">
        <f>MIN(Lääkkeet[[#This Row],[Velvoite 1.1.2025 (pakkauksia)]],Lääkkeet[[#This Row],[Suurimman alitusluvan mukainen velvoite 
1.1.-30.6.2025 (pakkauksia)]],Lääkkeet[[#This Row],[Alin saldo 
1.1.-30.6.2025 (pakkauksia)]])*Lääkkeet[[#This Row],[Kirjanpitoarvo / pakkaus 1.1.2025
(EUR  ALV 0 %)]]</f>
        <v>0</v>
      </c>
      <c r="P1911" s="17"/>
      <c r="Q1911" s="12"/>
      <c r="R1911" s="12"/>
      <c r="S1911" s="12"/>
      <c r="T1911" s="13"/>
      <c r="U1911" s="39">
        <f>MIN(Lääkkeet[[#This Row],[Velvoite 1.7.2025 (pakkauksia)]],Lääkkeet[[#This Row],[Suurimman alitusluvan mukainen velvoite
1.7.-31.12.2025 (pakkauksia)]],Lääkkeet[[#This Row],[Alin saldo 
1.7.-31.12.2025 (pakkauksia)]])*Lääkkeet[[#This Row],[Kirjanpitoarvo / pakkaus 1.7.2025
(EUR  ALV 0 %)]]</f>
        <v>0</v>
      </c>
      <c r="W1911" s="49" t="str" cm="1">
        <f t="array" ref="W1911">IFERROR(_xlfn.IFS(Lääkkeet[[#This Row],[Sitoutunut pääoma 
1.1.-30.6.2025 (EUR)]]&gt;0,"Täytetyt",Lääkkeet[[#This Row],[Sitoutunut pääoma 
1.7.-31.12.2025 (EUR)]]&gt;0,"Täytetyt"),"")</f>
        <v/>
      </c>
      <c r="X1911" s="49"/>
      <c r="Y1911" s="5">
        <f>Hakulomake!$B$29</f>
        <v>0</v>
      </c>
    </row>
    <row r="1912" spans="2:25" x14ac:dyDescent="0.25">
      <c r="B1912" s="5">
        <f>Hakulomake!$B$17</f>
        <v>0</v>
      </c>
      <c r="J1912" s="16"/>
      <c r="O1912" s="39">
        <f>MIN(Lääkkeet[[#This Row],[Velvoite 1.1.2025 (pakkauksia)]],Lääkkeet[[#This Row],[Suurimman alitusluvan mukainen velvoite 
1.1.-30.6.2025 (pakkauksia)]],Lääkkeet[[#This Row],[Alin saldo 
1.1.-30.6.2025 (pakkauksia)]])*Lääkkeet[[#This Row],[Kirjanpitoarvo / pakkaus 1.1.2025
(EUR  ALV 0 %)]]</f>
        <v>0</v>
      </c>
      <c r="P1912" s="17"/>
      <c r="Q1912" s="12"/>
      <c r="R1912" s="12"/>
      <c r="S1912" s="12"/>
      <c r="T1912" s="13"/>
      <c r="U1912" s="39">
        <f>MIN(Lääkkeet[[#This Row],[Velvoite 1.7.2025 (pakkauksia)]],Lääkkeet[[#This Row],[Suurimman alitusluvan mukainen velvoite
1.7.-31.12.2025 (pakkauksia)]],Lääkkeet[[#This Row],[Alin saldo 
1.7.-31.12.2025 (pakkauksia)]])*Lääkkeet[[#This Row],[Kirjanpitoarvo / pakkaus 1.7.2025
(EUR  ALV 0 %)]]</f>
        <v>0</v>
      </c>
      <c r="W1912" s="49" t="str" cm="1">
        <f t="array" ref="W1912">IFERROR(_xlfn.IFS(Lääkkeet[[#This Row],[Sitoutunut pääoma 
1.1.-30.6.2025 (EUR)]]&gt;0,"Täytetyt",Lääkkeet[[#This Row],[Sitoutunut pääoma 
1.7.-31.12.2025 (EUR)]]&gt;0,"Täytetyt"),"")</f>
        <v/>
      </c>
      <c r="X1912" s="49"/>
      <c r="Y1912" s="5">
        <f>Hakulomake!$B$29</f>
        <v>0</v>
      </c>
    </row>
    <row r="1913" spans="2:25" x14ac:dyDescent="0.25">
      <c r="B1913" s="5">
        <f>Hakulomake!$B$17</f>
        <v>0</v>
      </c>
      <c r="J1913" s="16"/>
      <c r="O1913" s="39">
        <f>MIN(Lääkkeet[[#This Row],[Velvoite 1.1.2025 (pakkauksia)]],Lääkkeet[[#This Row],[Suurimman alitusluvan mukainen velvoite 
1.1.-30.6.2025 (pakkauksia)]],Lääkkeet[[#This Row],[Alin saldo 
1.1.-30.6.2025 (pakkauksia)]])*Lääkkeet[[#This Row],[Kirjanpitoarvo / pakkaus 1.1.2025
(EUR  ALV 0 %)]]</f>
        <v>0</v>
      </c>
      <c r="P1913" s="17"/>
      <c r="Q1913" s="12"/>
      <c r="R1913" s="12"/>
      <c r="S1913" s="12"/>
      <c r="T1913" s="13"/>
      <c r="U1913" s="39">
        <f>MIN(Lääkkeet[[#This Row],[Velvoite 1.7.2025 (pakkauksia)]],Lääkkeet[[#This Row],[Suurimman alitusluvan mukainen velvoite
1.7.-31.12.2025 (pakkauksia)]],Lääkkeet[[#This Row],[Alin saldo 
1.7.-31.12.2025 (pakkauksia)]])*Lääkkeet[[#This Row],[Kirjanpitoarvo / pakkaus 1.7.2025
(EUR  ALV 0 %)]]</f>
        <v>0</v>
      </c>
      <c r="W1913" s="49" t="str" cm="1">
        <f t="array" ref="W1913">IFERROR(_xlfn.IFS(Lääkkeet[[#This Row],[Sitoutunut pääoma 
1.1.-30.6.2025 (EUR)]]&gt;0,"Täytetyt",Lääkkeet[[#This Row],[Sitoutunut pääoma 
1.7.-31.12.2025 (EUR)]]&gt;0,"Täytetyt"),"")</f>
        <v/>
      </c>
      <c r="X1913" s="49"/>
      <c r="Y1913" s="5">
        <f>Hakulomake!$B$29</f>
        <v>0</v>
      </c>
    </row>
    <row r="1914" spans="2:25" x14ac:dyDescent="0.25">
      <c r="B1914" s="5">
        <f>Hakulomake!$B$17</f>
        <v>0</v>
      </c>
      <c r="J1914" s="16"/>
      <c r="O1914" s="39">
        <f>MIN(Lääkkeet[[#This Row],[Velvoite 1.1.2025 (pakkauksia)]],Lääkkeet[[#This Row],[Suurimman alitusluvan mukainen velvoite 
1.1.-30.6.2025 (pakkauksia)]],Lääkkeet[[#This Row],[Alin saldo 
1.1.-30.6.2025 (pakkauksia)]])*Lääkkeet[[#This Row],[Kirjanpitoarvo / pakkaus 1.1.2025
(EUR  ALV 0 %)]]</f>
        <v>0</v>
      </c>
      <c r="P1914" s="17"/>
      <c r="Q1914" s="12"/>
      <c r="R1914" s="12"/>
      <c r="S1914" s="12"/>
      <c r="T1914" s="13"/>
      <c r="U1914" s="39">
        <f>MIN(Lääkkeet[[#This Row],[Velvoite 1.7.2025 (pakkauksia)]],Lääkkeet[[#This Row],[Suurimman alitusluvan mukainen velvoite
1.7.-31.12.2025 (pakkauksia)]],Lääkkeet[[#This Row],[Alin saldo 
1.7.-31.12.2025 (pakkauksia)]])*Lääkkeet[[#This Row],[Kirjanpitoarvo / pakkaus 1.7.2025
(EUR  ALV 0 %)]]</f>
        <v>0</v>
      </c>
      <c r="W1914" s="49" t="str" cm="1">
        <f t="array" ref="W1914">IFERROR(_xlfn.IFS(Lääkkeet[[#This Row],[Sitoutunut pääoma 
1.1.-30.6.2025 (EUR)]]&gt;0,"Täytetyt",Lääkkeet[[#This Row],[Sitoutunut pääoma 
1.7.-31.12.2025 (EUR)]]&gt;0,"Täytetyt"),"")</f>
        <v/>
      </c>
      <c r="X1914" s="49"/>
      <c r="Y1914" s="5">
        <f>Hakulomake!$B$29</f>
        <v>0</v>
      </c>
    </row>
    <row r="1915" spans="2:25" x14ac:dyDescent="0.25">
      <c r="B1915" s="5">
        <f>Hakulomake!$B$17</f>
        <v>0</v>
      </c>
      <c r="J1915" s="16"/>
      <c r="O1915" s="39">
        <f>MIN(Lääkkeet[[#This Row],[Velvoite 1.1.2025 (pakkauksia)]],Lääkkeet[[#This Row],[Suurimman alitusluvan mukainen velvoite 
1.1.-30.6.2025 (pakkauksia)]],Lääkkeet[[#This Row],[Alin saldo 
1.1.-30.6.2025 (pakkauksia)]])*Lääkkeet[[#This Row],[Kirjanpitoarvo / pakkaus 1.1.2025
(EUR  ALV 0 %)]]</f>
        <v>0</v>
      </c>
      <c r="P1915" s="17"/>
      <c r="Q1915" s="12"/>
      <c r="R1915" s="12"/>
      <c r="S1915" s="12"/>
      <c r="T1915" s="13"/>
      <c r="U1915" s="39">
        <f>MIN(Lääkkeet[[#This Row],[Velvoite 1.7.2025 (pakkauksia)]],Lääkkeet[[#This Row],[Suurimman alitusluvan mukainen velvoite
1.7.-31.12.2025 (pakkauksia)]],Lääkkeet[[#This Row],[Alin saldo 
1.7.-31.12.2025 (pakkauksia)]])*Lääkkeet[[#This Row],[Kirjanpitoarvo / pakkaus 1.7.2025
(EUR  ALV 0 %)]]</f>
        <v>0</v>
      </c>
      <c r="W1915" s="49" t="str" cm="1">
        <f t="array" ref="W1915">IFERROR(_xlfn.IFS(Lääkkeet[[#This Row],[Sitoutunut pääoma 
1.1.-30.6.2025 (EUR)]]&gt;0,"Täytetyt",Lääkkeet[[#This Row],[Sitoutunut pääoma 
1.7.-31.12.2025 (EUR)]]&gt;0,"Täytetyt"),"")</f>
        <v/>
      </c>
      <c r="X1915" s="49"/>
      <c r="Y1915" s="5">
        <f>Hakulomake!$B$29</f>
        <v>0</v>
      </c>
    </row>
    <row r="1916" spans="2:25" x14ac:dyDescent="0.25">
      <c r="B1916" s="5">
        <f>Hakulomake!$B$17</f>
        <v>0</v>
      </c>
      <c r="J1916" s="16"/>
      <c r="O1916" s="39">
        <f>MIN(Lääkkeet[[#This Row],[Velvoite 1.1.2025 (pakkauksia)]],Lääkkeet[[#This Row],[Suurimman alitusluvan mukainen velvoite 
1.1.-30.6.2025 (pakkauksia)]],Lääkkeet[[#This Row],[Alin saldo 
1.1.-30.6.2025 (pakkauksia)]])*Lääkkeet[[#This Row],[Kirjanpitoarvo / pakkaus 1.1.2025
(EUR  ALV 0 %)]]</f>
        <v>0</v>
      </c>
      <c r="P1916" s="17"/>
      <c r="Q1916" s="12"/>
      <c r="R1916" s="12"/>
      <c r="S1916" s="12"/>
      <c r="T1916" s="13"/>
      <c r="U1916" s="39">
        <f>MIN(Lääkkeet[[#This Row],[Velvoite 1.7.2025 (pakkauksia)]],Lääkkeet[[#This Row],[Suurimman alitusluvan mukainen velvoite
1.7.-31.12.2025 (pakkauksia)]],Lääkkeet[[#This Row],[Alin saldo 
1.7.-31.12.2025 (pakkauksia)]])*Lääkkeet[[#This Row],[Kirjanpitoarvo / pakkaus 1.7.2025
(EUR  ALV 0 %)]]</f>
        <v>0</v>
      </c>
      <c r="W1916" s="49" t="str" cm="1">
        <f t="array" ref="W1916">IFERROR(_xlfn.IFS(Lääkkeet[[#This Row],[Sitoutunut pääoma 
1.1.-30.6.2025 (EUR)]]&gt;0,"Täytetyt",Lääkkeet[[#This Row],[Sitoutunut pääoma 
1.7.-31.12.2025 (EUR)]]&gt;0,"Täytetyt"),"")</f>
        <v/>
      </c>
      <c r="X1916" s="49"/>
      <c r="Y1916" s="5">
        <f>Hakulomake!$B$29</f>
        <v>0</v>
      </c>
    </row>
    <row r="1917" spans="2:25" x14ac:dyDescent="0.25">
      <c r="B1917" s="5">
        <f>Hakulomake!$B$17</f>
        <v>0</v>
      </c>
      <c r="J1917" s="16"/>
      <c r="O1917" s="39">
        <f>MIN(Lääkkeet[[#This Row],[Velvoite 1.1.2025 (pakkauksia)]],Lääkkeet[[#This Row],[Suurimman alitusluvan mukainen velvoite 
1.1.-30.6.2025 (pakkauksia)]],Lääkkeet[[#This Row],[Alin saldo 
1.1.-30.6.2025 (pakkauksia)]])*Lääkkeet[[#This Row],[Kirjanpitoarvo / pakkaus 1.1.2025
(EUR  ALV 0 %)]]</f>
        <v>0</v>
      </c>
      <c r="P1917" s="17"/>
      <c r="Q1917" s="12"/>
      <c r="R1917" s="12"/>
      <c r="S1917" s="12"/>
      <c r="T1917" s="13"/>
      <c r="U1917" s="39">
        <f>MIN(Lääkkeet[[#This Row],[Velvoite 1.7.2025 (pakkauksia)]],Lääkkeet[[#This Row],[Suurimman alitusluvan mukainen velvoite
1.7.-31.12.2025 (pakkauksia)]],Lääkkeet[[#This Row],[Alin saldo 
1.7.-31.12.2025 (pakkauksia)]])*Lääkkeet[[#This Row],[Kirjanpitoarvo / pakkaus 1.7.2025
(EUR  ALV 0 %)]]</f>
        <v>0</v>
      </c>
      <c r="W1917" s="49" t="str" cm="1">
        <f t="array" ref="W1917">IFERROR(_xlfn.IFS(Lääkkeet[[#This Row],[Sitoutunut pääoma 
1.1.-30.6.2025 (EUR)]]&gt;0,"Täytetyt",Lääkkeet[[#This Row],[Sitoutunut pääoma 
1.7.-31.12.2025 (EUR)]]&gt;0,"Täytetyt"),"")</f>
        <v/>
      </c>
      <c r="X1917" s="49"/>
      <c r="Y1917" s="5">
        <f>Hakulomake!$B$29</f>
        <v>0</v>
      </c>
    </row>
    <row r="1918" spans="2:25" x14ac:dyDescent="0.25">
      <c r="B1918" s="5">
        <f>Hakulomake!$B$17</f>
        <v>0</v>
      </c>
      <c r="J1918" s="16"/>
      <c r="O1918" s="39">
        <f>MIN(Lääkkeet[[#This Row],[Velvoite 1.1.2025 (pakkauksia)]],Lääkkeet[[#This Row],[Suurimman alitusluvan mukainen velvoite 
1.1.-30.6.2025 (pakkauksia)]],Lääkkeet[[#This Row],[Alin saldo 
1.1.-30.6.2025 (pakkauksia)]])*Lääkkeet[[#This Row],[Kirjanpitoarvo / pakkaus 1.1.2025
(EUR  ALV 0 %)]]</f>
        <v>0</v>
      </c>
      <c r="P1918" s="17"/>
      <c r="Q1918" s="12"/>
      <c r="R1918" s="12"/>
      <c r="S1918" s="12"/>
      <c r="T1918" s="13"/>
      <c r="U1918" s="39">
        <f>MIN(Lääkkeet[[#This Row],[Velvoite 1.7.2025 (pakkauksia)]],Lääkkeet[[#This Row],[Suurimman alitusluvan mukainen velvoite
1.7.-31.12.2025 (pakkauksia)]],Lääkkeet[[#This Row],[Alin saldo 
1.7.-31.12.2025 (pakkauksia)]])*Lääkkeet[[#This Row],[Kirjanpitoarvo / pakkaus 1.7.2025
(EUR  ALV 0 %)]]</f>
        <v>0</v>
      </c>
      <c r="W1918" s="49" t="str" cm="1">
        <f t="array" ref="W1918">IFERROR(_xlfn.IFS(Lääkkeet[[#This Row],[Sitoutunut pääoma 
1.1.-30.6.2025 (EUR)]]&gt;0,"Täytetyt",Lääkkeet[[#This Row],[Sitoutunut pääoma 
1.7.-31.12.2025 (EUR)]]&gt;0,"Täytetyt"),"")</f>
        <v/>
      </c>
      <c r="X1918" s="49"/>
      <c r="Y1918" s="5">
        <f>Hakulomake!$B$29</f>
        <v>0</v>
      </c>
    </row>
    <row r="1919" spans="2:25" x14ac:dyDescent="0.25">
      <c r="B1919" s="5">
        <f>Hakulomake!$B$17</f>
        <v>0</v>
      </c>
      <c r="J1919" s="16"/>
      <c r="O1919" s="39">
        <f>MIN(Lääkkeet[[#This Row],[Velvoite 1.1.2025 (pakkauksia)]],Lääkkeet[[#This Row],[Suurimman alitusluvan mukainen velvoite 
1.1.-30.6.2025 (pakkauksia)]],Lääkkeet[[#This Row],[Alin saldo 
1.1.-30.6.2025 (pakkauksia)]])*Lääkkeet[[#This Row],[Kirjanpitoarvo / pakkaus 1.1.2025
(EUR  ALV 0 %)]]</f>
        <v>0</v>
      </c>
      <c r="P1919" s="17"/>
      <c r="Q1919" s="12"/>
      <c r="R1919" s="12"/>
      <c r="S1919" s="12"/>
      <c r="T1919" s="13"/>
      <c r="U1919" s="39">
        <f>MIN(Lääkkeet[[#This Row],[Velvoite 1.7.2025 (pakkauksia)]],Lääkkeet[[#This Row],[Suurimman alitusluvan mukainen velvoite
1.7.-31.12.2025 (pakkauksia)]],Lääkkeet[[#This Row],[Alin saldo 
1.7.-31.12.2025 (pakkauksia)]])*Lääkkeet[[#This Row],[Kirjanpitoarvo / pakkaus 1.7.2025
(EUR  ALV 0 %)]]</f>
        <v>0</v>
      </c>
      <c r="W1919" s="49" t="str" cm="1">
        <f t="array" ref="W1919">IFERROR(_xlfn.IFS(Lääkkeet[[#This Row],[Sitoutunut pääoma 
1.1.-30.6.2025 (EUR)]]&gt;0,"Täytetyt",Lääkkeet[[#This Row],[Sitoutunut pääoma 
1.7.-31.12.2025 (EUR)]]&gt;0,"Täytetyt"),"")</f>
        <v/>
      </c>
      <c r="X1919" s="49"/>
      <c r="Y1919" s="5">
        <f>Hakulomake!$B$29</f>
        <v>0</v>
      </c>
    </row>
    <row r="1920" spans="2:25" x14ac:dyDescent="0.25">
      <c r="B1920" s="5">
        <f>Hakulomake!$B$17</f>
        <v>0</v>
      </c>
      <c r="J1920" s="16"/>
      <c r="O1920" s="39">
        <f>MIN(Lääkkeet[[#This Row],[Velvoite 1.1.2025 (pakkauksia)]],Lääkkeet[[#This Row],[Suurimman alitusluvan mukainen velvoite 
1.1.-30.6.2025 (pakkauksia)]],Lääkkeet[[#This Row],[Alin saldo 
1.1.-30.6.2025 (pakkauksia)]])*Lääkkeet[[#This Row],[Kirjanpitoarvo / pakkaus 1.1.2025
(EUR  ALV 0 %)]]</f>
        <v>0</v>
      </c>
      <c r="P1920" s="17"/>
      <c r="Q1920" s="12"/>
      <c r="R1920" s="12"/>
      <c r="S1920" s="12"/>
      <c r="T1920" s="13"/>
      <c r="U1920" s="39">
        <f>MIN(Lääkkeet[[#This Row],[Velvoite 1.7.2025 (pakkauksia)]],Lääkkeet[[#This Row],[Suurimman alitusluvan mukainen velvoite
1.7.-31.12.2025 (pakkauksia)]],Lääkkeet[[#This Row],[Alin saldo 
1.7.-31.12.2025 (pakkauksia)]])*Lääkkeet[[#This Row],[Kirjanpitoarvo / pakkaus 1.7.2025
(EUR  ALV 0 %)]]</f>
        <v>0</v>
      </c>
      <c r="W1920" s="49" t="str" cm="1">
        <f t="array" ref="W1920">IFERROR(_xlfn.IFS(Lääkkeet[[#This Row],[Sitoutunut pääoma 
1.1.-30.6.2025 (EUR)]]&gt;0,"Täytetyt",Lääkkeet[[#This Row],[Sitoutunut pääoma 
1.7.-31.12.2025 (EUR)]]&gt;0,"Täytetyt"),"")</f>
        <v/>
      </c>
      <c r="X1920" s="49"/>
      <c r="Y1920" s="5">
        <f>Hakulomake!$B$29</f>
        <v>0</v>
      </c>
    </row>
    <row r="1921" spans="2:25" x14ac:dyDescent="0.25">
      <c r="B1921" s="5">
        <f>Hakulomake!$B$17</f>
        <v>0</v>
      </c>
      <c r="J1921" s="16"/>
      <c r="O1921" s="39">
        <f>MIN(Lääkkeet[[#This Row],[Velvoite 1.1.2025 (pakkauksia)]],Lääkkeet[[#This Row],[Suurimman alitusluvan mukainen velvoite 
1.1.-30.6.2025 (pakkauksia)]],Lääkkeet[[#This Row],[Alin saldo 
1.1.-30.6.2025 (pakkauksia)]])*Lääkkeet[[#This Row],[Kirjanpitoarvo / pakkaus 1.1.2025
(EUR  ALV 0 %)]]</f>
        <v>0</v>
      </c>
      <c r="P1921" s="17"/>
      <c r="Q1921" s="12"/>
      <c r="R1921" s="12"/>
      <c r="S1921" s="12"/>
      <c r="T1921" s="13"/>
      <c r="U1921" s="39">
        <f>MIN(Lääkkeet[[#This Row],[Velvoite 1.7.2025 (pakkauksia)]],Lääkkeet[[#This Row],[Suurimman alitusluvan mukainen velvoite
1.7.-31.12.2025 (pakkauksia)]],Lääkkeet[[#This Row],[Alin saldo 
1.7.-31.12.2025 (pakkauksia)]])*Lääkkeet[[#This Row],[Kirjanpitoarvo / pakkaus 1.7.2025
(EUR  ALV 0 %)]]</f>
        <v>0</v>
      </c>
      <c r="W1921" s="49" t="str" cm="1">
        <f t="array" ref="W1921">IFERROR(_xlfn.IFS(Lääkkeet[[#This Row],[Sitoutunut pääoma 
1.1.-30.6.2025 (EUR)]]&gt;0,"Täytetyt",Lääkkeet[[#This Row],[Sitoutunut pääoma 
1.7.-31.12.2025 (EUR)]]&gt;0,"Täytetyt"),"")</f>
        <v/>
      </c>
      <c r="X1921" s="49"/>
      <c r="Y1921" s="5">
        <f>Hakulomake!$B$29</f>
        <v>0</v>
      </c>
    </row>
    <row r="1922" spans="2:25" x14ac:dyDescent="0.25">
      <c r="B1922" s="5">
        <f>Hakulomake!$B$17</f>
        <v>0</v>
      </c>
      <c r="J1922" s="16"/>
      <c r="O1922" s="39">
        <f>MIN(Lääkkeet[[#This Row],[Velvoite 1.1.2025 (pakkauksia)]],Lääkkeet[[#This Row],[Suurimman alitusluvan mukainen velvoite 
1.1.-30.6.2025 (pakkauksia)]],Lääkkeet[[#This Row],[Alin saldo 
1.1.-30.6.2025 (pakkauksia)]])*Lääkkeet[[#This Row],[Kirjanpitoarvo / pakkaus 1.1.2025
(EUR  ALV 0 %)]]</f>
        <v>0</v>
      </c>
      <c r="P1922" s="17"/>
      <c r="Q1922" s="12"/>
      <c r="R1922" s="12"/>
      <c r="S1922" s="12"/>
      <c r="T1922" s="13"/>
      <c r="U1922" s="39">
        <f>MIN(Lääkkeet[[#This Row],[Velvoite 1.7.2025 (pakkauksia)]],Lääkkeet[[#This Row],[Suurimman alitusluvan mukainen velvoite
1.7.-31.12.2025 (pakkauksia)]],Lääkkeet[[#This Row],[Alin saldo 
1.7.-31.12.2025 (pakkauksia)]])*Lääkkeet[[#This Row],[Kirjanpitoarvo / pakkaus 1.7.2025
(EUR  ALV 0 %)]]</f>
        <v>0</v>
      </c>
      <c r="W1922" s="49" t="str" cm="1">
        <f t="array" ref="W1922">IFERROR(_xlfn.IFS(Lääkkeet[[#This Row],[Sitoutunut pääoma 
1.1.-30.6.2025 (EUR)]]&gt;0,"Täytetyt",Lääkkeet[[#This Row],[Sitoutunut pääoma 
1.7.-31.12.2025 (EUR)]]&gt;0,"Täytetyt"),"")</f>
        <v/>
      </c>
      <c r="X1922" s="49"/>
      <c r="Y1922" s="5">
        <f>Hakulomake!$B$29</f>
        <v>0</v>
      </c>
    </row>
    <row r="1923" spans="2:25" x14ac:dyDescent="0.25">
      <c r="B1923" s="5">
        <f>Hakulomake!$B$17</f>
        <v>0</v>
      </c>
      <c r="J1923" s="16"/>
      <c r="O1923" s="39">
        <f>MIN(Lääkkeet[[#This Row],[Velvoite 1.1.2025 (pakkauksia)]],Lääkkeet[[#This Row],[Suurimman alitusluvan mukainen velvoite 
1.1.-30.6.2025 (pakkauksia)]],Lääkkeet[[#This Row],[Alin saldo 
1.1.-30.6.2025 (pakkauksia)]])*Lääkkeet[[#This Row],[Kirjanpitoarvo / pakkaus 1.1.2025
(EUR  ALV 0 %)]]</f>
        <v>0</v>
      </c>
      <c r="P1923" s="17"/>
      <c r="Q1923" s="12"/>
      <c r="R1923" s="12"/>
      <c r="S1923" s="12"/>
      <c r="T1923" s="13"/>
      <c r="U1923" s="39">
        <f>MIN(Lääkkeet[[#This Row],[Velvoite 1.7.2025 (pakkauksia)]],Lääkkeet[[#This Row],[Suurimman alitusluvan mukainen velvoite
1.7.-31.12.2025 (pakkauksia)]],Lääkkeet[[#This Row],[Alin saldo 
1.7.-31.12.2025 (pakkauksia)]])*Lääkkeet[[#This Row],[Kirjanpitoarvo / pakkaus 1.7.2025
(EUR  ALV 0 %)]]</f>
        <v>0</v>
      </c>
      <c r="W1923" s="49" t="str" cm="1">
        <f t="array" ref="W1923">IFERROR(_xlfn.IFS(Lääkkeet[[#This Row],[Sitoutunut pääoma 
1.1.-30.6.2025 (EUR)]]&gt;0,"Täytetyt",Lääkkeet[[#This Row],[Sitoutunut pääoma 
1.7.-31.12.2025 (EUR)]]&gt;0,"Täytetyt"),"")</f>
        <v/>
      </c>
      <c r="X1923" s="49"/>
      <c r="Y1923" s="5">
        <f>Hakulomake!$B$29</f>
        <v>0</v>
      </c>
    </row>
    <row r="1924" spans="2:25" x14ac:dyDescent="0.25">
      <c r="B1924" s="5">
        <f>Hakulomake!$B$17</f>
        <v>0</v>
      </c>
      <c r="J1924" s="16"/>
      <c r="O1924" s="39">
        <f>MIN(Lääkkeet[[#This Row],[Velvoite 1.1.2025 (pakkauksia)]],Lääkkeet[[#This Row],[Suurimman alitusluvan mukainen velvoite 
1.1.-30.6.2025 (pakkauksia)]],Lääkkeet[[#This Row],[Alin saldo 
1.1.-30.6.2025 (pakkauksia)]])*Lääkkeet[[#This Row],[Kirjanpitoarvo / pakkaus 1.1.2025
(EUR  ALV 0 %)]]</f>
        <v>0</v>
      </c>
      <c r="P1924" s="17"/>
      <c r="Q1924" s="12"/>
      <c r="R1924" s="12"/>
      <c r="S1924" s="12"/>
      <c r="T1924" s="13"/>
      <c r="U1924" s="39">
        <f>MIN(Lääkkeet[[#This Row],[Velvoite 1.7.2025 (pakkauksia)]],Lääkkeet[[#This Row],[Suurimman alitusluvan mukainen velvoite
1.7.-31.12.2025 (pakkauksia)]],Lääkkeet[[#This Row],[Alin saldo 
1.7.-31.12.2025 (pakkauksia)]])*Lääkkeet[[#This Row],[Kirjanpitoarvo / pakkaus 1.7.2025
(EUR  ALV 0 %)]]</f>
        <v>0</v>
      </c>
      <c r="W1924" s="49" t="str" cm="1">
        <f t="array" ref="W1924">IFERROR(_xlfn.IFS(Lääkkeet[[#This Row],[Sitoutunut pääoma 
1.1.-30.6.2025 (EUR)]]&gt;0,"Täytetyt",Lääkkeet[[#This Row],[Sitoutunut pääoma 
1.7.-31.12.2025 (EUR)]]&gt;0,"Täytetyt"),"")</f>
        <v/>
      </c>
      <c r="X1924" s="49"/>
      <c r="Y1924" s="5">
        <f>Hakulomake!$B$29</f>
        <v>0</v>
      </c>
    </row>
    <row r="1925" spans="2:25" x14ac:dyDescent="0.25">
      <c r="B1925" s="5">
        <f>Hakulomake!$B$17</f>
        <v>0</v>
      </c>
      <c r="J1925" s="16"/>
      <c r="O1925" s="39">
        <f>MIN(Lääkkeet[[#This Row],[Velvoite 1.1.2025 (pakkauksia)]],Lääkkeet[[#This Row],[Suurimman alitusluvan mukainen velvoite 
1.1.-30.6.2025 (pakkauksia)]],Lääkkeet[[#This Row],[Alin saldo 
1.1.-30.6.2025 (pakkauksia)]])*Lääkkeet[[#This Row],[Kirjanpitoarvo / pakkaus 1.1.2025
(EUR  ALV 0 %)]]</f>
        <v>0</v>
      </c>
      <c r="P1925" s="17"/>
      <c r="Q1925" s="12"/>
      <c r="R1925" s="12"/>
      <c r="S1925" s="12"/>
      <c r="T1925" s="13"/>
      <c r="U1925" s="39">
        <f>MIN(Lääkkeet[[#This Row],[Velvoite 1.7.2025 (pakkauksia)]],Lääkkeet[[#This Row],[Suurimman alitusluvan mukainen velvoite
1.7.-31.12.2025 (pakkauksia)]],Lääkkeet[[#This Row],[Alin saldo 
1.7.-31.12.2025 (pakkauksia)]])*Lääkkeet[[#This Row],[Kirjanpitoarvo / pakkaus 1.7.2025
(EUR  ALV 0 %)]]</f>
        <v>0</v>
      </c>
      <c r="W1925" s="49" t="str" cm="1">
        <f t="array" ref="W1925">IFERROR(_xlfn.IFS(Lääkkeet[[#This Row],[Sitoutunut pääoma 
1.1.-30.6.2025 (EUR)]]&gt;0,"Täytetyt",Lääkkeet[[#This Row],[Sitoutunut pääoma 
1.7.-31.12.2025 (EUR)]]&gt;0,"Täytetyt"),"")</f>
        <v/>
      </c>
      <c r="X1925" s="49"/>
      <c r="Y1925" s="5">
        <f>Hakulomake!$B$29</f>
        <v>0</v>
      </c>
    </row>
    <row r="1926" spans="2:25" x14ac:dyDescent="0.25">
      <c r="B1926" s="5">
        <f>Hakulomake!$B$17</f>
        <v>0</v>
      </c>
      <c r="J1926" s="16"/>
      <c r="O1926" s="39">
        <f>MIN(Lääkkeet[[#This Row],[Velvoite 1.1.2025 (pakkauksia)]],Lääkkeet[[#This Row],[Suurimman alitusluvan mukainen velvoite 
1.1.-30.6.2025 (pakkauksia)]],Lääkkeet[[#This Row],[Alin saldo 
1.1.-30.6.2025 (pakkauksia)]])*Lääkkeet[[#This Row],[Kirjanpitoarvo / pakkaus 1.1.2025
(EUR  ALV 0 %)]]</f>
        <v>0</v>
      </c>
      <c r="P1926" s="17"/>
      <c r="Q1926" s="12"/>
      <c r="R1926" s="12"/>
      <c r="S1926" s="12"/>
      <c r="T1926" s="13"/>
      <c r="U1926" s="39">
        <f>MIN(Lääkkeet[[#This Row],[Velvoite 1.7.2025 (pakkauksia)]],Lääkkeet[[#This Row],[Suurimman alitusluvan mukainen velvoite
1.7.-31.12.2025 (pakkauksia)]],Lääkkeet[[#This Row],[Alin saldo 
1.7.-31.12.2025 (pakkauksia)]])*Lääkkeet[[#This Row],[Kirjanpitoarvo / pakkaus 1.7.2025
(EUR  ALV 0 %)]]</f>
        <v>0</v>
      </c>
      <c r="W1926" s="49" t="str" cm="1">
        <f t="array" ref="W1926">IFERROR(_xlfn.IFS(Lääkkeet[[#This Row],[Sitoutunut pääoma 
1.1.-30.6.2025 (EUR)]]&gt;0,"Täytetyt",Lääkkeet[[#This Row],[Sitoutunut pääoma 
1.7.-31.12.2025 (EUR)]]&gt;0,"Täytetyt"),"")</f>
        <v/>
      </c>
      <c r="X1926" s="49"/>
      <c r="Y1926" s="5">
        <f>Hakulomake!$B$29</f>
        <v>0</v>
      </c>
    </row>
    <row r="1927" spans="2:25" x14ac:dyDescent="0.25">
      <c r="B1927" s="5">
        <f>Hakulomake!$B$17</f>
        <v>0</v>
      </c>
      <c r="J1927" s="16"/>
      <c r="O1927" s="39">
        <f>MIN(Lääkkeet[[#This Row],[Velvoite 1.1.2025 (pakkauksia)]],Lääkkeet[[#This Row],[Suurimman alitusluvan mukainen velvoite 
1.1.-30.6.2025 (pakkauksia)]],Lääkkeet[[#This Row],[Alin saldo 
1.1.-30.6.2025 (pakkauksia)]])*Lääkkeet[[#This Row],[Kirjanpitoarvo / pakkaus 1.1.2025
(EUR  ALV 0 %)]]</f>
        <v>0</v>
      </c>
      <c r="P1927" s="17"/>
      <c r="Q1927" s="12"/>
      <c r="R1927" s="12"/>
      <c r="S1927" s="12"/>
      <c r="T1927" s="13"/>
      <c r="U1927" s="39">
        <f>MIN(Lääkkeet[[#This Row],[Velvoite 1.7.2025 (pakkauksia)]],Lääkkeet[[#This Row],[Suurimman alitusluvan mukainen velvoite
1.7.-31.12.2025 (pakkauksia)]],Lääkkeet[[#This Row],[Alin saldo 
1.7.-31.12.2025 (pakkauksia)]])*Lääkkeet[[#This Row],[Kirjanpitoarvo / pakkaus 1.7.2025
(EUR  ALV 0 %)]]</f>
        <v>0</v>
      </c>
      <c r="W1927" s="49" t="str" cm="1">
        <f t="array" ref="W1927">IFERROR(_xlfn.IFS(Lääkkeet[[#This Row],[Sitoutunut pääoma 
1.1.-30.6.2025 (EUR)]]&gt;0,"Täytetyt",Lääkkeet[[#This Row],[Sitoutunut pääoma 
1.7.-31.12.2025 (EUR)]]&gt;0,"Täytetyt"),"")</f>
        <v/>
      </c>
      <c r="X1927" s="49"/>
      <c r="Y1927" s="5">
        <f>Hakulomake!$B$29</f>
        <v>0</v>
      </c>
    </row>
    <row r="1928" spans="2:25" x14ac:dyDescent="0.25">
      <c r="B1928" s="5">
        <f>Hakulomake!$B$17</f>
        <v>0</v>
      </c>
      <c r="J1928" s="16"/>
      <c r="O1928" s="39">
        <f>MIN(Lääkkeet[[#This Row],[Velvoite 1.1.2025 (pakkauksia)]],Lääkkeet[[#This Row],[Suurimman alitusluvan mukainen velvoite 
1.1.-30.6.2025 (pakkauksia)]],Lääkkeet[[#This Row],[Alin saldo 
1.1.-30.6.2025 (pakkauksia)]])*Lääkkeet[[#This Row],[Kirjanpitoarvo / pakkaus 1.1.2025
(EUR  ALV 0 %)]]</f>
        <v>0</v>
      </c>
      <c r="P1928" s="17"/>
      <c r="Q1928" s="12"/>
      <c r="R1928" s="12"/>
      <c r="S1928" s="12"/>
      <c r="T1928" s="13"/>
      <c r="U1928" s="39">
        <f>MIN(Lääkkeet[[#This Row],[Velvoite 1.7.2025 (pakkauksia)]],Lääkkeet[[#This Row],[Suurimman alitusluvan mukainen velvoite
1.7.-31.12.2025 (pakkauksia)]],Lääkkeet[[#This Row],[Alin saldo 
1.7.-31.12.2025 (pakkauksia)]])*Lääkkeet[[#This Row],[Kirjanpitoarvo / pakkaus 1.7.2025
(EUR  ALV 0 %)]]</f>
        <v>0</v>
      </c>
      <c r="W1928" s="49" t="str" cm="1">
        <f t="array" ref="W1928">IFERROR(_xlfn.IFS(Lääkkeet[[#This Row],[Sitoutunut pääoma 
1.1.-30.6.2025 (EUR)]]&gt;0,"Täytetyt",Lääkkeet[[#This Row],[Sitoutunut pääoma 
1.7.-31.12.2025 (EUR)]]&gt;0,"Täytetyt"),"")</f>
        <v/>
      </c>
      <c r="X1928" s="49"/>
      <c r="Y1928" s="5">
        <f>Hakulomake!$B$29</f>
        <v>0</v>
      </c>
    </row>
    <row r="1929" spans="2:25" x14ac:dyDescent="0.25">
      <c r="B1929" s="5">
        <f>Hakulomake!$B$17</f>
        <v>0</v>
      </c>
      <c r="J1929" s="16"/>
      <c r="O1929" s="39">
        <f>MIN(Lääkkeet[[#This Row],[Velvoite 1.1.2025 (pakkauksia)]],Lääkkeet[[#This Row],[Suurimman alitusluvan mukainen velvoite 
1.1.-30.6.2025 (pakkauksia)]],Lääkkeet[[#This Row],[Alin saldo 
1.1.-30.6.2025 (pakkauksia)]])*Lääkkeet[[#This Row],[Kirjanpitoarvo / pakkaus 1.1.2025
(EUR  ALV 0 %)]]</f>
        <v>0</v>
      </c>
      <c r="P1929" s="17"/>
      <c r="Q1929" s="12"/>
      <c r="R1929" s="12"/>
      <c r="S1929" s="12"/>
      <c r="T1929" s="13"/>
      <c r="U1929" s="39">
        <f>MIN(Lääkkeet[[#This Row],[Velvoite 1.7.2025 (pakkauksia)]],Lääkkeet[[#This Row],[Suurimman alitusluvan mukainen velvoite
1.7.-31.12.2025 (pakkauksia)]],Lääkkeet[[#This Row],[Alin saldo 
1.7.-31.12.2025 (pakkauksia)]])*Lääkkeet[[#This Row],[Kirjanpitoarvo / pakkaus 1.7.2025
(EUR  ALV 0 %)]]</f>
        <v>0</v>
      </c>
      <c r="W1929" s="49" t="str" cm="1">
        <f t="array" ref="W1929">IFERROR(_xlfn.IFS(Lääkkeet[[#This Row],[Sitoutunut pääoma 
1.1.-30.6.2025 (EUR)]]&gt;0,"Täytetyt",Lääkkeet[[#This Row],[Sitoutunut pääoma 
1.7.-31.12.2025 (EUR)]]&gt;0,"Täytetyt"),"")</f>
        <v/>
      </c>
      <c r="X1929" s="49"/>
      <c r="Y1929" s="5">
        <f>Hakulomake!$B$29</f>
        <v>0</v>
      </c>
    </row>
    <row r="1930" spans="2:25" x14ac:dyDescent="0.25">
      <c r="B1930" s="5">
        <f>Hakulomake!$B$17</f>
        <v>0</v>
      </c>
      <c r="J1930" s="16"/>
      <c r="O1930" s="39">
        <f>MIN(Lääkkeet[[#This Row],[Velvoite 1.1.2025 (pakkauksia)]],Lääkkeet[[#This Row],[Suurimman alitusluvan mukainen velvoite 
1.1.-30.6.2025 (pakkauksia)]],Lääkkeet[[#This Row],[Alin saldo 
1.1.-30.6.2025 (pakkauksia)]])*Lääkkeet[[#This Row],[Kirjanpitoarvo / pakkaus 1.1.2025
(EUR  ALV 0 %)]]</f>
        <v>0</v>
      </c>
      <c r="P1930" s="17"/>
      <c r="Q1930" s="12"/>
      <c r="R1930" s="12"/>
      <c r="S1930" s="12"/>
      <c r="T1930" s="13"/>
      <c r="U1930" s="39">
        <f>MIN(Lääkkeet[[#This Row],[Velvoite 1.7.2025 (pakkauksia)]],Lääkkeet[[#This Row],[Suurimman alitusluvan mukainen velvoite
1.7.-31.12.2025 (pakkauksia)]],Lääkkeet[[#This Row],[Alin saldo 
1.7.-31.12.2025 (pakkauksia)]])*Lääkkeet[[#This Row],[Kirjanpitoarvo / pakkaus 1.7.2025
(EUR  ALV 0 %)]]</f>
        <v>0</v>
      </c>
      <c r="W1930" s="49" t="str" cm="1">
        <f t="array" ref="W1930">IFERROR(_xlfn.IFS(Lääkkeet[[#This Row],[Sitoutunut pääoma 
1.1.-30.6.2025 (EUR)]]&gt;0,"Täytetyt",Lääkkeet[[#This Row],[Sitoutunut pääoma 
1.7.-31.12.2025 (EUR)]]&gt;0,"Täytetyt"),"")</f>
        <v/>
      </c>
      <c r="X1930" s="49"/>
      <c r="Y1930" s="5">
        <f>Hakulomake!$B$29</f>
        <v>0</v>
      </c>
    </row>
    <row r="1931" spans="2:25" x14ac:dyDescent="0.25">
      <c r="B1931" s="5">
        <f>Hakulomake!$B$17</f>
        <v>0</v>
      </c>
      <c r="J1931" s="16"/>
      <c r="O1931" s="39">
        <f>MIN(Lääkkeet[[#This Row],[Velvoite 1.1.2025 (pakkauksia)]],Lääkkeet[[#This Row],[Suurimman alitusluvan mukainen velvoite 
1.1.-30.6.2025 (pakkauksia)]],Lääkkeet[[#This Row],[Alin saldo 
1.1.-30.6.2025 (pakkauksia)]])*Lääkkeet[[#This Row],[Kirjanpitoarvo / pakkaus 1.1.2025
(EUR  ALV 0 %)]]</f>
        <v>0</v>
      </c>
      <c r="P1931" s="17"/>
      <c r="Q1931" s="12"/>
      <c r="R1931" s="12"/>
      <c r="S1931" s="12"/>
      <c r="T1931" s="13"/>
      <c r="U1931" s="39">
        <f>MIN(Lääkkeet[[#This Row],[Velvoite 1.7.2025 (pakkauksia)]],Lääkkeet[[#This Row],[Suurimman alitusluvan mukainen velvoite
1.7.-31.12.2025 (pakkauksia)]],Lääkkeet[[#This Row],[Alin saldo 
1.7.-31.12.2025 (pakkauksia)]])*Lääkkeet[[#This Row],[Kirjanpitoarvo / pakkaus 1.7.2025
(EUR  ALV 0 %)]]</f>
        <v>0</v>
      </c>
      <c r="W1931" s="49" t="str" cm="1">
        <f t="array" ref="W1931">IFERROR(_xlfn.IFS(Lääkkeet[[#This Row],[Sitoutunut pääoma 
1.1.-30.6.2025 (EUR)]]&gt;0,"Täytetyt",Lääkkeet[[#This Row],[Sitoutunut pääoma 
1.7.-31.12.2025 (EUR)]]&gt;0,"Täytetyt"),"")</f>
        <v/>
      </c>
      <c r="X1931" s="49"/>
      <c r="Y1931" s="5">
        <f>Hakulomake!$B$29</f>
        <v>0</v>
      </c>
    </row>
    <row r="1932" spans="2:25" x14ac:dyDescent="0.25">
      <c r="B1932" s="5">
        <f>Hakulomake!$B$17</f>
        <v>0</v>
      </c>
      <c r="J1932" s="16"/>
      <c r="O1932" s="39">
        <f>MIN(Lääkkeet[[#This Row],[Velvoite 1.1.2025 (pakkauksia)]],Lääkkeet[[#This Row],[Suurimman alitusluvan mukainen velvoite 
1.1.-30.6.2025 (pakkauksia)]],Lääkkeet[[#This Row],[Alin saldo 
1.1.-30.6.2025 (pakkauksia)]])*Lääkkeet[[#This Row],[Kirjanpitoarvo / pakkaus 1.1.2025
(EUR  ALV 0 %)]]</f>
        <v>0</v>
      </c>
      <c r="P1932" s="17"/>
      <c r="Q1932" s="12"/>
      <c r="R1932" s="12"/>
      <c r="S1932" s="12"/>
      <c r="T1932" s="13"/>
      <c r="U1932" s="39">
        <f>MIN(Lääkkeet[[#This Row],[Velvoite 1.7.2025 (pakkauksia)]],Lääkkeet[[#This Row],[Suurimman alitusluvan mukainen velvoite
1.7.-31.12.2025 (pakkauksia)]],Lääkkeet[[#This Row],[Alin saldo 
1.7.-31.12.2025 (pakkauksia)]])*Lääkkeet[[#This Row],[Kirjanpitoarvo / pakkaus 1.7.2025
(EUR  ALV 0 %)]]</f>
        <v>0</v>
      </c>
      <c r="W1932" s="49" t="str" cm="1">
        <f t="array" ref="W1932">IFERROR(_xlfn.IFS(Lääkkeet[[#This Row],[Sitoutunut pääoma 
1.1.-30.6.2025 (EUR)]]&gt;0,"Täytetyt",Lääkkeet[[#This Row],[Sitoutunut pääoma 
1.7.-31.12.2025 (EUR)]]&gt;0,"Täytetyt"),"")</f>
        <v/>
      </c>
      <c r="X1932" s="49"/>
      <c r="Y1932" s="5">
        <f>Hakulomake!$B$29</f>
        <v>0</v>
      </c>
    </row>
    <row r="1933" spans="2:25" x14ac:dyDescent="0.25">
      <c r="B1933" s="5">
        <f>Hakulomake!$B$17</f>
        <v>0</v>
      </c>
      <c r="J1933" s="16"/>
      <c r="O1933" s="39">
        <f>MIN(Lääkkeet[[#This Row],[Velvoite 1.1.2025 (pakkauksia)]],Lääkkeet[[#This Row],[Suurimman alitusluvan mukainen velvoite 
1.1.-30.6.2025 (pakkauksia)]],Lääkkeet[[#This Row],[Alin saldo 
1.1.-30.6.2025 (pakkauksia)]])*Lääkkeet[[#This Row],[Kirjanpitoarvo / pakkaus 1.1.2025
(EUR  ALV 0 %)]]</f>
        <v>0</v>
      </c>
      <c r="P1933" s="17"/>
      <c r="Q1933" s="12"/>
      <c r="R1933" s="12"/>
      <c r="S1933" s="12"/>
      <c r="T1933" s="13"/>
      <c r="U1933" s="39">
        <f>MIN(Lääkkeet[[#This Row],[Velvoite 1.7.2025 (pakkauksia)]],Lääkkeet[[#This Row],[Suurimman alitusluvan mukainen velvoite
1.7.-31.12.2025 (pakkauksia)]],Lääkkeet[[#This Row],[Alin saldo 
1.7.-31.12.2025 (pakkauksia)]])*Lääkkeet[[#This Row],[Kirjanpitoarvo / pakkaus 1.7.2025
(EUR  ALV 0 %)]]</f>
        <v>0</v>
      </c>
      <c r="W1933" s="49" t="str" cm="1">
        <f t="array" ref="W1933">IFERROR(_xlfn.IFS(Lääkkeet[[#This Row],[Sitoutunut pääoma 
1.1.-30.6.2025 (EUR)]]&gt;0,"Täytetyt",Lääkkeet[[#This Row],[Sitoutunut pääoma 
1.7.-31.12.2025 (EUR)]]&gt;0,"Täytetyt"),"")</f>
        <v/>
      </c>
      <c r="X1933" s="49"/>
      <c r="Y1933" s="5">
        <f>Hakulomake!$B$29</f>
        <v>0</v>
      </c>
    </row>
    <row r="1934" spans="2:25" x14ac:dyDescent="0.25">
      <c r="B1934" s="5">
        <f>Hakulomake!$B$17</f>
        <v>0</v>
      </c>
      <c r="J1934" s="16"/>
      <c r="O1934" s="39">
        <f>MIN(Lääkkeet[[#This Row],[Velvoite 1.1.2025 (pakkauksia)]],Lääkkeet[[#This Row],[Suurimman alitusluvan mukainen velvoite 
1.1.-30.6.2025 (pakkauksia)]],Lääkkeet[[#This Row],[Alin saldo 
1.1.-30.6.2025 (pakkauksia)]])*Lääkkeet[[#This Row],[Kirjanpitoarvo / pakkaus 1.1.2025
(EUR  ALV 0 %)]]</f>
        <v>0</v>
      </c>
      <c r="P1934" s="17"/>
      <c r="Q1934" s="12"/>
      <c r="R1934" s="12"/>
      <c r="S1934" s="12"/>
      <c r="T1934" s="13"/>
      <c r="U1934" s="39">
        <f>MIN(Lääkkeet[[#This Row],[Velvoite 1.7.2025 (pakkauksia)]],Lääkkeet[[#This Row],[Suurimman alitusluvan mukainen velvoite
1.7.-31.12.2025 (pakkauksia)]],Lääkkeet[[#This Row],[Alin saldo 
1.7.-31.12.2025 (pakkauksia)]])*Lääkkeet[[#This Row],[Kirjanpitoarvo / pakkaus 1.7.2025
(EUR  ALV 0 %)]]</f>
        <v>0</v>
      </c>
      <c r="W1934" s="49" t="str" cm="1">
        <f t="array" ref="W1934">IFERROR(_xlfn.IFS(Lääkkeet[[#This Row],[Sitoutunut pääoma 
1.1.-30.6.2025 (EUR)]]&gt;0,"Täytetyt",Lääkkeet[[#This Row],[Sitoutunut pääoma 
1.7.-31.12.2025 (EUR)]]&gt;0,"Täytetyt"),"")</f>
        <v/>
      </c>
      <c r="X1934" s="49"/>
      <c r="Y1934" s="5">
        <f>Hakulomake!$B$29</f>
        <v>0</v>
      </c>
    </row>
    <row r="1935" spans="2:25" x14ac:dyDescent="0.25">
      <c r="B1935" s="5">
        <f>Hakulomake!$B$17</f>
        <v>0</v>
      </c>
      <c r="J1935" s="16"/>
      <c r="O1935" s="39">
        <f>MIN(Lääkkeet[[#This Row],[Velvoite 1.1.2025 (pakkauksia)]],Lääkkeet[[#This Row],[Suurimman alitusluvan mukainen velvoite 
1.1.-30.6.2025 (pakkauksia)]],Lääkkeet[[#This Row],[Alin saldo 
1.1.-30.6.2025 (pakkauksia)]])*Lääkkeet[[#This Row],[Kirjanpitoarvo / pakkaus 1.1.2025
(EUR  ALV 0 %)]]</f>
        <v>0</v>
      </c>
      <c r="P1935" s="17"/>
      <c r="Q1935" s="12"/>
      <c r="R1935" s="12"/>
      <c r="S1935" s="12"/>
      <c r="T1935" s="13"/>
      <c r="U1935" s="39">
        <f>MIN(Lääkkeet[[#This Row],[Velvoite 1.7.2025 (pakkauksia)]],Lääkkeet[[#This Row],[Suurimman alitusluvan mukainen velvoite
1.7.-31.12.2025 (pakkauksia)]],Lääkkeet[[#This Row],[Alin saldo 
1.7.-31.12.2025 (pakkauksia)]])*Lääkkeet[[#This Row],[Kirjanpitoarvo / pakkaus 1.7.2025
(EUR  ALV 0 %)]]</f>
        <v>0</v>
      </c>
      <c r="W1935" s="49" t="str" cm="1">
        <f t="array" ref="W1935">IFERROR(_xlfn.IFS(Lääkkeet[[#This Row],[Sitoutunut pääoma 
1.1.-30.6.2025 (EUR)]]&gt;0,"Täytetyt",Lääkkeet[[#This Row],[Sitoutunut pääoma 
1.7.-31.12.2025 (EUR)]]&gt;0,"Täytetyt"),"")</f>
        <v/>
      </c>
      <c r="X1935" s="49"/>
      <c r="Y1935" s="5">
        <f>Hakulomake!$B$29</f>
        <v>0</v>
      </c>
    </row>
    <row r="1936" spans="2:25" x14ac:dyDescent="0.25">
      <c r="B1936" s="5">
        <f>Hakulomake!$B$17</f>
        <v>0</v>
      </c>
      <c r="J1936" s="16"/>
      <c r="O1936" s="39">
        <f>MIN(Lääkkeet[[#This Row],[Velvoite 1.1.2025 (pakkauksia)]],Lääkkeet[[#This Row],[Suurimman alitusluvan mukainen velvoite 
1.1.-30.6.2025 (pakkauksia)]],Lääkkeet[[#This Row],[Alin saldo 
1.1.-30.6.2025 (pakkauksia)]])*Lääkkeet[[#This Row],[Kirjanpitoarvo / pakkaus 1.1.2025
(EUR  ALV 0 %)]]</f>
        <v>0</v>
      </c>
      <c r="P1936" s="17"/>
      <c r="Q1936" s="12"/>
      <c r="R1936" s="12"/>
      <c r="S1936" s="12"/>
      <c r="T1936" s="13"/>
      <c r="U1936" s="39">
        <f>MIN(Lääkkeet[[#This Row],[Velvoite 1.7.2025 (pakkauksia)]],Lääkkeet[[#This Row],[Suurimman alitusluvan mukainen velvoite
1.7.-31.12.2025 (pakkauksia)]],Lääkkeet[[#This Row],[Alin saldo 
1.7.-31.12.2025 (pakkauksia)]])*Lääkkeet[[#This Row],[Kirjanpitoarvo / pakkaus 1.7.2025
(EUR  ALV 0 %)]]</f>
        <v>0</v>
      </c>
      <c r="W1936" s="49" t="str" cm="1">
        <f t="array" ref="W1936">IFERROR(_xlfn.IFS(Lääkkeet[[#This Row],[Sitoutunut pääoma 
1.1.-30.6.2025 (EUR)]]&gt;0,"Täytetyt",Lääkkeet[[#This Row],[Sitoutunut pääoma 
1.7.-31.12.2025 (EUR)]]&gt;0,"Täytetyt"),"")</f>
        <v/>
      </c>
      <c r="X1936" s="49"/>
      <c r="Y1936" s="5">
        <f>Hakulomake!$B$29</f>
        <v>0</v>
      </c>
    </row>
    <row r="1937" spans="2:25" x14ac:dyDescent="0.25">
      <c r="B1937" s="5">
        <f>Hakulomake!$B$17</f>
        <v>0</v>
      </c>
      <c r="J1937" s="16"/>
      <c r="O1937" s="39">
        <f>MIN(Lääkkeet[[#This Row],[Velvoite 1.1.2025 (pakkauksia)]],Lääkkeet[[#This Row],[Suurimman alitusluvan mukainen velvoite 
1.1.-30.6.2025 (pakkauksia)]],Lääkkeet[[#This Row],[Alin saldo 
1.1.-30.6.2025 (pakkauksia)]])*Lääkkeet[[#This Row],[Kirjanpitoarvo / pakkaus 1.1.2025
(EUR  ALV 0 %)]]</f>
        <v>0</v>
      </c>
      <c r="P1937" s="17"/>
      <c r="Q1937" s="12"/>
      <c r="R1937" s="12"/>
      <c r="S1937" s="12"/>
      <c r="T1937" s="13"/>
      <c r="U1937" s="39">
        <f>MIN(Lääkkeet[[#This Row],[Velvoite 1.7.2025 (pakkauksia)]],Lääkkeet[[#This Row],[Suurimman alitusluvan mukainen velvoite
1.7.-31.12.2025 (pakkauksia)]],Lääkkeet[[#This Row],[Alin saldo 
1.7.-31.12.2025 (pakkauksia)]])*Lääkkeet[[#This Row],[Kirjanpitoarvo / pakkaus 1.7.2025
(EUR  ALV 0 %)]]</f>
        <v>0</v>
      </c>
      <c r="W1937" s="49" t="str" cm="1">
        <f t="array" ref="W1937">IFERROR(_xlfn.IFS(Lääkkeet[[#This Row],[Sitoutunut pääoma 
1.1.-30.6.2025 (EUR)]]&gt;0,"Täytetyt",Lääkkeet[[#This Row],[Sitoutunut pääoma 
1.7.-31.12.2025 (EUR)]]&gt;0,"Täytetyt"),"")</f>
        <v/>
      </c>
      <c r="X1937" s="49"/>
      <c r="Y1937" s="5">
        <f>Hakulomake!$B$29</f>
        <v>0</v>
      </c>
    </row>
    <row r="1938" spans="2:25" x14ac:dyDescent="0.25">
      <c r="B1938" s="5">
        <f>Hakulomake!$B$17</f>
        <v>0</v>
      </c>
      <c r="J1938" s="16"/>
      <c r="O1938" s="39">
        <f>MIN(Lääkkeet[[#This Row],[Velvoite 1.1.2025 (pakkauksia)]],Lääkkeet[[#This Row],[Suurimman alitusluvan mukainen velvoite 
1.1.-30.6.2025 (pakkauksia)]],Lääkkeet[[#This Row],[Alin saldo 
1.1.-30.6.2025 (pakkauksia)]])*Lääkkeet[[#This Row],[Kirjanpitoarvo / pakkaus 1.1.2025
(EUR  ALV 0 %)]]</f>
        <v>0</v>
      </c>
      <c r="P1938" s="17"/>
      <c r="Q1938" s="12"/>
      <c r="R1938" s="12"/>
      <c r="S1938" s="12"/>
      <c r="T1938" s="13"/>
      <c r="U1938" s="39">
        <f>MIN(Lääkkeet[[#This Row],[Velvoite 1.7.2025 (pakkauksia)]],Lääkkeet[[#This Row],[Suurimman alitusluvan mukainen velvoite
1.7.-31.12.2025 (pakkauksia)]],Lääkkeet[[#This Row],[Alin saldo 
1.7.-31.12.2025 (pakkauksia)]])*Lääkkeet[[#This Row],[Kirjanpitoarvo / pakkaus 1.7.2025
(EUR  ALV 0 %)]]</f>
        <v>0</v>
      </c>
      <c r="W1938" s="49" t="str" cm="1">
        <f t="array" ref="W1938">IFERROR(_xlfn.IFS(Lääkkeet[[#This Row],[Sitoutunut pääoma 
1.1.-30.6.2025 (EUR)]]&gt;0,"Täytetyt",Lääkkeet[[#This Row],[Sitoutunut pääoma 
1.7.-31.12.2025 (EUR)]]&gt;0,"Täytetyt"),"")</f>
        <v/>
      </c>
      <c r="X1938" s="49"/>
      <c r="Y1938" s="5">
        <f>Hakulomake!$B$29</f>
        <v>0</v>
      </c>
    </row>
    <row r="1939" spans="2:25" x14ac:dyDescent="0.25">
      <c r="B1939" s="5">
        <f>Hakulomake!$B$17</f>
        <v>0</v>
      </c>
      <c r="J1939" s="16"/>
      <c r="O1939" s="39">
        <f>MIN(Lääkkeet[[#This Row],[Velvoite 1.1.2025 (pakkauksia)]],Lääkkeet[[#This Row],[Suurimman alitusluvan mukainen velvoite 
1.1.-30.6.2025 (pakkauksia)]],Lääkkeet[[#This Row],[Alin saldo 
1.1.-30.6.2025 (pakkauksia)]])*Lääkkeet[[#This Row],[Kirjanpitoarvo / pakkaus 1.1.2025
(EUR  ALV 0 %)]]</f>
        <v>0</v>
      </c>
      <c r="P1939" s="17"/>
      <c r="Q1939" s="12"/>
      <c r="R1939" s="12"/>
      <c r="S1939" s="12"/>
      <c r="T1939" s="13"/>
      <c r="U1939" s="39">
        <f>MIN(Lääkkeet[[#This Row],[Velvoite 1.7.2025 (pakkauksia)]],Lääkkeet[[#This Row],[Suurimman alitusluvan mukainen velvoite
1.7.-31.12.2025 (pakkauksia)]],Lääkkeet[[#This Row],[Alin saldo 
1.7.-31.12.2025 (pakkauksia)]])*Lääkkeet[[#This Row],[Kirjanpitoarvo / pakkaus 1.7.2025
(EUR  ALV 0 %)]]</f>
        <v>0</v>
      </c>
      <c r="W1939" s="49" t="str" cm="1">
        <f t="array" ref="W1939">IFERROR(_xlfn.IFS(Lääkkeet[[#This Row],[Sitoutunut pääoma 
1.1.-30.6.2025 (EUR)]]&gt;0,"Täytetyt",Lääkkeet[[#This Row],[Sitoutunut pääoma 
1.7.-31.12.2025 (EUR)]]&gt;0,"Täytetyt"),"")</f>
        <v/>
      </c>
      <c r="X1939" s="49"/>
      <c r="Y1939" s="5">
        <f>Hakulomake!$B$29</f>
        <v>0</v>
      </c>
    </row>
    <row r="1940" spans="2:25" x14ac:dyDescent="0.25">
      <c r="B1940" s="5">
        <f>Hakulomake!$B$17</f>
        <v>0</v>
      </c>
      <c r="J1940" s="16"/>
      <c r="O1940" s="39">
        <f>MIN(Lääkkeet[[#This Row],[Velvoite 1.1.2025 (pakkauksia)]],Lääkkeet[[#This Row],[Suurimman alitusluvan mukainen velvoite 
1.1.-30.6.2025 (pakkauksia)]],Lääkkeet[[#This Row],[Alin saldo 
1.1.-30.6.2025 (pakkauksia)]])*Lääkkeet[[#This Row],[Kirjanpitoarvo / pakkaus 1.1.2025
(EUR  ALV 0 %)]]</f>
        <v>0</v>
      </c>
      <c r="P1940" s="17"/>
      <c r="Q1940" s="12"/>
      <c r="R1940" s="12"/>
      <c r="S1940" s="12"/>
      <c r="T1940" s="13"/>
      <c r="U1940" s="39">
        <f>MIN(Lääkkeet[[#This Row],[Velvoite 1.7.2025 (pakkauksia)]],Lääkkeet[[#This Row],[Suurimman alitusluvan mukainen velvoite
1.7.-31.12.2025 (pakkauksia)]],Lääkkeet[[#This Row],[Alin saldo 
1.7.-31.12.2025 (pakkauksia)]])*Lääkkeet[[#This Row],[Kirjanpitoarvo / pakkaus 1.7.2025
(EUR  ALV 0 %)]]</f>
        <v>0</v>
      </c>
      <c r="W1940" s="49" t="str" cm="1">
        <f t="array" ref="W1940">IFERROR(_xlfn.IFS(Lääkkeet[[#This Row],[Sitoutunut pääoma 
1.1.-30.6.2025 (EUR)]]&gt;0,"Täytetyt",Lääkkeet[[#This Row],[Sitoutunut pääoma 
1.7.-31.12.2025 (EUR)]]&gt;0,"Täytetyt"),"")</f>
        <v/>
      </c>
      <c r="X1940" s="49"/>
      <c r="Y1940" s="5">
        <f>Hakulomake!$B$29</f>
        <v>0</v>
      </c>
    </row>
    <row r="1941" spans="2:25" x14ac:dyDescent="0.25">
      <c r="B1941" s="5">
        <f>Hakulomake!$B$17</f>
        <v>0</v>
      </c>
      <c r="J1941" s="16"/>
      <c r="O1941" s="39">
        <f>MIN(Lääkkeet[[#This Row],[Velvoite 1.1.2025 (pakkauksia)]],Lääkkeet[[#This Row],[Suurimman alitusluvan mukainen velvoite 
1.1.-30.6.2025 (pakkauksia)]],Lääkkeet[[#This Row],[Alin saldo 
1.1.-30.6.2025 (pakkauksia)]])*Lääkkeet[[#This Row],[Kirjanpitoarvo / pakkaus 1.1.2025
(EUR  ALV 0 %)]]</f>
        <v>0</v>
      </c>
      <c r="P1941" s="17"/>
      <c r="Q1941" s="12"/>
      <c r="R1941" s="12"/>
      <c r="S1941" s="12"/>
      <c r="T1941" s="13"/>
      <c r="U1941" s="39">
        <f>MIN(Lääkkeet[[#This Row],[Velvoite 1.7.2025 (pakkauksia)]],Lääkkeet[[#This Row],[Suurimman alitusluvan mukainen velvoite
1.7.-31.12.2025 (pakkauksia)]],Lääkkeet[[#This Row],[Alin saldo 
1.7.-31.12.2025 (pakkauksia)]])*Lääkkeet[[#This Row],[Kirjanpitoarvo / pakkaus 1.7.2025
(EUR  ALV 0 %)]]</f>
        <v>0</v>
      </c>
      <c r="W1941" s="49" t="str" cm="1">
        <f t="array" ref="W1941">IFERROR(_xlfn.IFS(Lääkkeet[[#This Row],[Sitoutunut pääoma 
1.1.-30.6.2025 (EUR)]]&gt;0,"Täytetyt",Lääkkeet[[#This Row],[Sitoutunut pääoma 
1.7.-31.12.2025 (EUR)]]&gt;0,"Täytetyt"),"")</f>
        <v/>
      </c>
      <c r="X1941" s="49"/>
      <c r="Y1941" s="5">
        <f>Hakulomake!$B$29</f>
        <v>0</v>
      </c>
    </row>
    <row r="1942" spans="2:25" x14ac:dyDescent="0.25">
      <c r="B1942" s="5">
        <f>Hakulomake!$B$17</f>
        <v>0</v>
      </c>
      <c r="J1942" s="16"/>
      <c r="O1942" s="39">
        <f>MIN(Lääkkeet[[#This Row],[Velvoite 1.1.2025 (pakkauksia)]],Lääkkeet[[#This Row],[Suurimman alitusluvan mukainen velvoite 
1.1.-30.6.2025 (pakkauksia)]],Lääkkeet[[#This Row],[Alin saldo 
1.1.-30.6.2025 (pakkauksia)]])*Lääkkeet[[#This Row],[Kirjanpitoarvo / pakkaus 1.1.2025
(EUR  ALV 0 %)]]</f>
        <v>0</v>
      </c>
      <c r="P1942" s="17"/>
      <c r="Q1942" s="12"/>
      <c r="R1942" s="12"/>
      <c r="S1942" s="12"/>
      <c r="T1942" s="13"/>
      <c r="U1942" s="39">
        <f>MIN(Lääkkeet[[#This Row],[Velvoite 1.7.2025 (pakkauksia)]],Lääkkeet[[#This Row],[Suurimman alitusluvan mukainen velvoite
1.7.-31.12.2025 (pakkauksia)]],Lääkkeet[[#This Row],[Alin saldo 
1.7.-31.12.2025 (pakkauksia)]])*Lääkkeet[[#This Row],[Kirjanpitoarvo / pakkaus 1.7.2025
(EUR  ALV 0 %)]]</f>
        <v>0</v>
      </c>
      <c r="W1942" s="49" t="str" cm="1">
        <f t="array" ref="W1942">IFERROR(_xlfn.IFS(Lääkkeet[[#This Row],[Sitoutunut pääoma 
1.1.-30.6.2025 (EUR)]]&gt;0,"Täytetyt",Lääkkeet[[#This Row],[Sitoutunut pääoma 
1.7.-31.12.2025 (EUR)]]&gt;0,"Täytetyt"),"")</f>
        <v/>
      </c>
      <c r="X1942" s="49"/>
      <c r="Y1942" s="5">
        <f>Hakulomake!$B$29</f>
        <v>0</v>
      </c>
    </row>
    <row r="1943" spans="2:25" x14ac:dyDescent="0.25">
      <c r="B1943" s="5">
        <f>Hakulomake!$B$17</f>
        <v>0</v>
      </c>
      <c r="J1943" s="16"/>
      <c r="O1943" s="39">
        <f>MIN(Lääkkeet[[#This Row],[Velvoite 1.1.2025 (pakkauksia)]],Lääkkeet[[#This Row],[Suurimman alitusluvan mukainen velvoite 
1.1.-30.6.2025 (pakkauksia)]],Lääkkeet[[#This Row],[Alin saldo 
1.1.-30.6.2025 (pakkauksia)]])*Lääkkeet[[#This Row],[Kirjanpitoarvo / pakkaus 1.1.2025
(EUR  ALV 0 %)]]</f>
        <v>0</v>
      </c>
      <c r="P1943" s="17"/>
      <c r="Q1943" s="12"/>
      <c r="R1943" s="12"/>
      <c r="S1943" s="12"/>
      <c r="T1943" s="13"/>
      <c r="U1943" s="39">
        <f>MIN(Lääkkeet[[#This Row],[Velvoite 1.7.2025 (pakkauksia)]],Lääkkeet[[#This Row],[Suurimman alitusluvan mukainen velvoite
1.7.-31.12.2025 (pakkauksia)]],Lääkkeet[[#This Row],[Alin saldo 
1.7.-31.12.2025 (pakkauksia)]])*Lääkkeet[[#This Row],[Kirjanpitoarvo / pakkaus 1.7.2025
(EUR  ALV 0 %)]]</f>
        <v>0</v>
      </c>
      <c r="W1943" s="49" t="str" cm="1">
        <f t="array" ref="W1943">IFERROR(_xlfn.IFS(Lääkkeet[[#This Row],[Sitoutunut pääoma 
1.1.-30.6.2025 (EUR)]]&gt;0,"Täytetyt",Lääkkeet[[#This Row],[Sitoutunut pääoma 
1.7.-31.12.2025 (EUR)]]&gt;0,"Täytetyt"),"")</f>
        <v/>
      </c>
      <c r="X1943" s="49"/>
      <c r="Y1943" s="5">
        <f>Hakulomake!$B$29</f>
        <v>0</v>
      </c>
    </row>
    <row r="1944" spans="2:25" x14ac:dyDescent="0.25">
      <c r="B1944" s="5">
        <f>Hakulomake!$B$17</f>
        <v>0</v>
      </c>
      <c r="J1944" s="16"/>
      <c r="O1944" s="39">
        <f>MIN(Lääkkeet[[#This Row],[Velvoite 1.1.2025 (pakkauksia)]],Lääkkeet[[#This Row],[Suurimman alitusluvan mukainen velvoite 
1.1.-30.6.2025 (pakkauksia)]],Lääkkeet[[#This Row],[Alin saldo 
1.1.-30.6.2025 (pakkauksia)]])*Lääkkeet[[#This Row],[Kirjanpitoarvo / pakkaus 1.1.2025
(EUR  ALV 0 %)]]</f>
        <v>0</v>
      </c>
      <c r="P1944" s="17"/>
      <c r="Q1944" s="12"/>
      <c r="R1944" s="12"/>
      <c r="S1944" s="12"/>
      <c r="T1944" s="13"/>
      <c r="U1944" s="39">
        <f>MIN(Lääkkeet[[#This Row],[Velvoite 1.7.2025 (pakkauksia)]],Lääkkeet[[#This Row],[Suurimman alitusluvan mukainen velvoite
1.7.-31.12.2025 (pakkauksia)]],Lääkkeet[[#This Row],[Alin saldo 
1.7.-31.12.2025 (pakkauksia)]])*Lääkkeet[[#This Row],[Kirjanpitoarvo / pakkaus 1.7.2025
(EUR  ALV 0 %)]]</f>
        <v>0</v>
      </c>
      <c r="W1944" s="49" t="str" cm="1">
        <f t="array" ref="W1944">IFERROR(_xlfn.IFS(Lääkkeet[[#This Row],[Sitoutunut pääoma 
1.1.-30.6.2025 (EUR)]]&gt;0,"Täytetyt",Lääkkeet[[#This Row],[Sitoutunut pääoma 
1.7.-31.12.2025 (EUR)]]&gt;0,"Täytetyt"),"")</f>
        <v/>
      </c>
      <c r="X1944" s="49"/>
      <c r="Y1944" s="5">
        <f>Hakulomake!$B$29</f>
        <v>0</v>
      </c>
    </row>
    <row r="1945" spans="2:25" x14ac:dyDescent="0.25">
      <c r="B1945" s="5">
        <f>Hakulomake!$B$17</f>
        <v>0</v>
      </c>
      <c r="J1945" s="16"/>
      <c r="O1945" s="39">
        <f>MIN(Lääkkeet[[#This Row],[Velvoite 1.1.2025 (pakkauksia)]],Lääkkeet[[#This Row],[Suurimman alitusluvan mukainen velvoite 
1.1.-30.6.2025 (pakkauksia)]],Lääkkeet[[#This Row],[Alin saldo 
1.1.-30.6.2025 (pakkauksia)]])*Lääkkeet[[#This Row],[Kirjanpitoarvo / pakkaus 1.1.2025
(EUR  ALV 0 %)]]</f>
        <v>0</v>
      </c>
      <c r="P1945" s="17"/>
      <c r="Q1945" s="12"/>
      <c r="R1945" s="12"/>
      <c r="S1945" s="12"/>
      <c r="T1945" s="13"/>
      <c r="U1945" s="39">
        <f>MIN(Lääkkeet[[#This Row],[Velvoite 1.7.2025 (pakkauksia)]],Lääkkeet[[#This Row],[Suurimman alitusluvan mukainen velvoite
1.7.-31.12.2025 (pakkauksia)]],Lääkkeet[[#This Row],[Alin saldo 
1.7.-31.12.2025 (pakkauksia)]])*Lääkkeet[[#This Row],[Kirjanpitoarvo / pakkaus 1.7.2025
(EUR  ALV 0 %)]]</f>
        <v>0</v>
      </c>
      <c r="W1945" s="49" t="str" cm="1">
        <f t="array" ref="W1945">IFERROR(_xlfn.IFS(Lääkkeet[[#This Row],[Sitoutunut pääoma 
1.1.-30.6.2025 (EUR)]]&gt;0,"Täytetyt",Lääkkeet[[#This Row],[Sitoutunut pääoma 
1.7.-31.12.2025 (EUR)]]&gt;0,"Täytetyt"),"")</f>
        <v/>
      </c>
      <c r="X1945" s="49"/>
      <c r="Y1945" s="5">
        <f>Hakulomake!$B$29</f>
        <v>0</v>
      </c>
    </row>
    <row r="1946" spans="2:25" x14ac:dyDescent="0.25">
      <c r="B1946" s="5">
        <f>Hakulomake!$B$17</f>
        <v>0</v>
      </c>
      <c r="J1946" s="16"/>
      <c r="O1946" s="39">
        <f>MIN(Lääkkeet[[#This Row],[Velvoite 1.1.2025 (pakkauksia)]],Lääkkeet[[#This Row],[Suurimman alitusluvan mukainen velvoite 
1.1.-30.6.2025 (pakkauksia)]],Lääkkeet[[#This Row],[Alin saldo 
1.1.-30.6.2025 (pakkauksia)]])*Lääkkeet[[#This Row],[Kirjanpitoarvo / pakkaus 1.1.2025
(EUR  ALV 0 %)]]</f>
        <v>0</v>
      </c>
      <c r="P1946" s="17"/>
      <c r="Q1946" s="12"/>
      <c r="R1946" s="12"/>
      <c r="S1946" s="12"/>
      <c r="T1946" s="13"/>
      <c r="U1946" s="39">
        <f>MIN(Lääkkeet[[#This Row],[Velvoite 1.7.2025 (pakkauksia)]],Lääkkeet[[#This Row],[Suurimman alitusluvan mukainen velvoite
1.7.-31.12.2025 (pakkauksia)]],Lääkkeet[[#This Row],[Alin saldo 
1.7.-31.12.2025 (pakkauksia)]])*Lääkkeet[[#This Row],[Kirjanpitoarvo / pakkaus 1.7.2025
(EUR  ALV 0 %)]]</f>
        <v>0</v>
      </c>
      <c r="W1946" s="49" t="str" cm="1">
        <f t="array" ref="W1946">IFERROR(_xlfn.IFS(Lääkkeet[[#This Row],[Sitoutunut pääoma 
1.1.-30.6.2025 (EUR)]]&gt;0,"Täytetyt",Lääkkeet[[#This Row],[Sitoutunut pääoma 
1.7.-31.12.2025 (EUR)]]&gt;0,"Täytetyt"),"")</f>
        <v/>
      </c>
      <c r="X1946" s="49"/>
      <c r="Y1946" s="5">
        <f>Hakulomake!$B$29</f>
        <v>0</v>
      </c>
    </row>
    <row r="1947" spans="2:25" x14ac:dyDescent="0.25">
      <c r="B1947" s="5">
        <f>Hakulomake!$B$17</f>
        <v>0</v>
      </c>
      <c r="J1947" s="16"/>
      <c r="O1947" s="39">
        <f>MIN(Lääkkeet[[#This Row],[Velvoite 1.1.2025 (pakkauksia)]],Lääkkeet[[#This Row],[Suurimman alitusluvan mukainen velvoite 
1.1.-30.6.2025 (pakkauksia)]],Lääkkeet[[#This Row],[Alin saldo 
1.1.-30.6.2025 (pakkauksia)]])*Lääkkeet[[#This Row],[Kirjanpitoarvo / pakkaus 1.1.2025
(EUR  ALV 0 %)]]</f>
        <v>0</v>
      </c>
      <c r="P1947" s="17"/>
      <c r="Q1947" s="12"/>
      <c r="R1947" s="12"/>
      <c r="S1947" s="12"/>
      <c r="T1947" s="13"/>
      <c r="U1947" s="39">
        <f>MIN(Lääkkeet[[#This Row],[Velvoite 1.7.2025 (pakkauksia)]],Lääkkeet[[#This Row],[Suurimman alitusluvan mukainen velvoite
1.7.-31.12.2025 (pakkauksia)]],Lääkkeet[[#This Row],[Alin saldo 
1.7.-31.12.2025 (pakkauksia)]])*Lääkkeet[[#This Row],[Kirjanpitoarvo / pakkaus 1.7.2025
(EUR  ALV 0 %)]]</f>
        <v>0</v>
      </c>
      <c r="W1947" s="49" t="str" cm="1">
        <f t="array" ref="W1947">IFERROR(_xlfn.IFS(Lääkkeet[[#This Row],[Sitoutunut pääoma 
1.1.-30.6.2025 (EUR)]]&gt;0,"Täytetyt",Lääkkeet[[#This Row],[Sitoutunut pääoma 
1.7.-31.12.2025 (EUR)]]&gt;0,"Täytetyt"),"")</f>
        <v/>
      </c>
      <c r="X1947" s="49"/>
      <c r="Y1947" s="5">
        <f>Hakulomake!$B$29</f>
        <v>0</v>
      </c>
    </row>
    <row r="1948" spans="2:25" x14ac:dyDescent="0.25">
      <c r="B1948" s="5">
        <f>Hakulomake!$B$17</f>
        <v>0</v>
      </c>
      <c r="J1948" s="16"/>
      <c r="O1948" s="39">
        <f>MIN(Lääkkeet[[#This Row],[Velvoite 1.1.2025 (pakkauksia)]],Lääkkeet[[#This Row],[Suurimman alitusluvan mukainen velvoite 
1.1.-30.6.2025 (pakkauksia)]],Lääkkeet[[#This Row],[Alin saldo 
1.1.-30.6.2025 (pakkauksia)]])*Lääkkeet[[#This Row],[Kirjanpitoarvo / pakkaus 1.1.2025
(EUR  ALV 0 %)]]</f>
        <v>0</v>
      </c>
      <c r="P1948" s="17"/>
      <c r="Q1948" s="12"/>
      <c r="R1948" s="12"/>
      <c r="S1948" s="12"/>
      <c r="T1948" s="13"/>
      <c r="U1948" s="39">
        <f>MIN(Lääkkeet[[#This Row],[Velvoite 1.7.2025 (pakkauksia)]],Lääkkeet[[#This Row],[Suurimman alitusluvan mukainen velvoite
1.7.-31.12.2025 (pakkauksia)]],Lääkkeet[[#This Row],[Alin saldo 
1.7.-31.12.2025 (pakkauksia)]])*Lääkkeet[[#This Row],[Kirjanpitoarvo / pakkaus 1.7.2025
(EUR  ALV 0 %)]]</f>
        <v>0</v>
      </c>
      <c r="W1948" s="49" t="str" cm="1">
        <f t="array" ref="W1948">IFERROR(_xlfn.IFS(Lääkkeet[[#This Row],[Sitoutunut pääoma 
1.1.-30.6.2025 (EUR)]]&gt;0,"Täytetyt",Lääkkeet[[#This Row],[Sitoutunut pääoma 
1.7.-31.12.2025 (EUR)]]&gt;0,"Täytetyt"),"")</f>
        <v/>
      </c>
      <c r="X1948" s="49"/>
      <c r="Y1948" s="5">
        <f>Hakulomake!$B$29</f>
        <v>0</v>
      </c>
    </row>
    <row r="1949" spans="2:25" x14ac:dyDescent="0.25">
      <c r="B1949" s="5">
        <f>Hakulomake!$B$17</f>
        <v>0</v>
      </c>
      <c r="J1949" s="16"/>
      <c r="O1949" s="39">
        <f>MIN(Lääkkeet[[#This Row],[Velvoite 1.1.2025 (pakkauksia)]],Lääkkeet[[#This Row],[Suurimman alitusluvan mukainen velvoite 
1.1.-30.6.2025 (pakkauksia)]],Lääkkeet[[#This Row],[Alin saldo 
1.1.-30.6.2025 (pakkauksia)]])*Lääkkeet[[#This Row],[Kirjanpitoarvo / pakkaus 1.1.2025
(EUR  ALV 0 %)]]</f>
        <v>0</v>
      </c>
      <c r="P1949" s="17"/>
      <c r="Q1949" s="12"/>
      <c r="R1949" s="12"/>
      <c r="S1949" s="12"/>
      <c r="T1949" s="13"/>
      <c r="U1949" s="39">
        <f>MIN(Lääkkeet[[#This Row],[Velvoite 1.7.2025 (pakkauksia)]],Lääkkeet[[#This Row],[Suurimman alitusluvan mukainen velvoite
1.7.-31.12.2025 (pakkauksia)]],Lääkkeet[[#This Row],[Alin saldo 
1.7.-31.12.2025 (pakkauksia)]])*Lääkkeet[[#This Row],[Kirjanpitoarvo / pakkaus 1.7.2025
(EUR  ALV 0 %)]]</f>
        <v>0</v>
      </c>
      <c r="W1949" s="49" t="str" cm="1">
        <f t="array" ref="W1949">IFERROR(_xlfn.IFS(Lääkkeet[[#This Row],[Sitoutunut pääoma 
1.1.-30.6.2025 (EUR)]]&gt;0,"Täytetyt",Lääkkeet[[#This Row],[Sitoutunut pääoma 
1.7.-31.12.2025 (EUR)]]&gt;0,"Täytetyt"),"")</f>
        <v/>
      </c>
      <c r="X1949" s="49"/>
      <c r="Y1949" s="5">
        <f>Hakulomake!$B$29</f>
        <v>0</v>
      </c>
    </row>
    <row r="1950" spans="2:25" x14ac:dyDescent="0.25">
      <c r="B1950" s="5">
        <f>Hakulomake!$B$17</f>
        <v>0</v>
      </c>
      <c r="J1950" s="16"/>
      <c r="O1950" s="39">
        <f>MIN(Lääkkeet[[#This Row],[Velvoite 1.1.2025 (pakkauksia)]],Lääkkeet[[#This Row],[Suurimman alitusluvan mukainen velvoite 
1.1.-30.6.2025 (pakkauksia)]],Lääkkeet[[#This Row],[Alin saldo 
1.1.-30.6.2025 (pakkauksia)]])*Lääkkeet[[#This Row],[Kirjanpitoarvo / pakkaus 1.1.2025
(EUR  ALV 0 %)]]</f>
        <v>0</v>
      </c>
      <c r="P1950" s="17"/>
      <c r="Q1950" s="12"/>
      <c r="R1950" s="12"/>
      <c r="S1950" s="12"/>
      <c r="T1950" s="13"/>
      <c r="U1950" s="39">
        <f>MIN(Lääkkeet[[#This Row],[Velvoite 1.7.2025 (pakkauksia)]],Lääkkeet[[#This Row],[Suurimman alitusluvan mukainen velvoite
1.7.-31.12.2025 (pakkauksia)]],Lääkkeet[[#This Row],[Alin saldo 
1.7.-31.12.2025 (pakkauksia)]])*Lääkkeet[[#This Row],[Kirjanpitoarvo / pakkaus 1.7.2025
(EUR  ALV 0 %)]]</f>
        <v>0</v>
      </c>
      <c r="W1950" s="49" t="str" cm="1">
        <f t="array" ref="W1950">IFERROR(_xlfn.IFS(Lääkkeet[[#This Row],[Sitoutunut pääoma 
1.1.-30.6.2025 (EUR)]]&gt;0,"Täytetyt",Lääkkeet[[#This Row],[Sitoutunut pääoma 
1.7.-31.12.2025 (EUR)]]&gt;0,"Täytetyt"),"")</f>
        <v/>
      </c>
      <c r="X1950" s="49"/>
      <c r="Y1950" s="5">
        <f>Hakulomake!$B$29</f>
        <v>0</v>
      </c>
    </row>
    <row r="1951" spans="2:25" x14ac:dyDescent="0.25">
      <c r="B1951" s="5">
        <f>Hakulomake!$B$17</f>
        <v>0</v>
      </c>
      <c r="J1951" s="16"/>
      <c r="O1951" s="39">
        <f>MIN(Lääkkeet[[#This Row],[Velvoite 1.1.2025 (pakkauksia)]],Lääkkeet[[#This Row],[Suurimman alitusluvan mukainen velvoite 
1.1.-30.6.2025 (pakkauksia)]],Lääkkeet[[#This Row],[Alin saldo 
1.1.-30.6.2025 (pakkauksia)]])*Lääkkeet[[#This Row],[Kirjanpitoarvo / pakkaus 1.1.2025
(EUR  ALV 0 %)]]</f>
        <v>0</v>
      </c>
      <c r="P1951" s="17"/>
      <c r="Q1951" s="12"/>
      <c r="R1951" s="12"/>
      <c r="S1951" s="12"/>
      <c r="T1951" s="13"/>
      <c r="U1951" s="39">
        <f>MIN(Lääkkeet[[#This Row],[Velvoite 1.7.2025 (pakkauksia)]],Lääkkeet[[#This Row],[Suurimman alitusluvan mukainen velvoite
1.7.-31.12.2025 (pakkauksia)]],Lääkkeet[[#This Row],[Alin saldo 
1.7.-31.12.2025 (pakkauksia)]])*Lääkkeet[[#This Row],[Kirjanpitoarvo / pakkaus 1.7.2025
(EUR  ALV 0 %)]]</f>
        <v>0</v>
      </c>
      <c r="W1951" s="49" t="str" cm="1">
        <f t="array" ref="W1951">IFERROR(_xlfn.IFS(Lääkkeet[[#This Row],[Sitoutunut pääoma 
1.1.-30.6.2025 (EUR)]]&gt;0,"Täytetyt",Lääkkeet[[#This Row],[Sitoutunut pääoma 
1.7.-31.12.2025 (EUR)]]&gt;0,"Täytetyt"),"")</f>
        <v/>
      </c>
      <c r="X1951" s="49"/>
      <c r="Y1951" s="5">
        <f>Hakulomake!$B$29</f>
        <v>0</v>
      </c>
    </row>
    <row r="1952" spans="2:25" x14ac:dyDescent="0.25">
      <c r="B1952" s="5">
        <f>Hakulomake!$B$17</f>
        <v>0</v>
      </c>
      <c r="J1952" s="16"/>
      <c r="O1952" s="39">
        <f>MIN(Lääkkeet[[#This Row],[Velvoite 1.1.2025 (pakkauksia)]],Lääkkeet[[#This Row],[Suurimman alitusluvan mukainen velvoite 
1.1.-30.6.2025 (pakkauksia)]],Lääkkeet[[#This Row],[Alin saldo 
1.1.-30.6.2025 (pakkauksia)]])*Lääkkeet[[#This Row],[Kirjanpitoarvo / pakkaus 1.1.2025
(EUR  ALV 0 %)]]</f>
        <v>0</v>
      </c>
      <c r="P1952" s="17"/>
      <c r="Q1952" s="12"/>
      <c r="R1952" s="12"/>
      <c r="S1952" s="12"/>
      <c r="T1952" s="13"/>
      <c r="U1952" s="39">
        <f>MIN(Lääkkeet[[#This Row],[Velvoite 1.7.2025 (pakkauksia)]],Lääkkeet[[#This Row],[Suurimman alitusluvan mukainen velvoite
1.7.-31.12.2025 (pakkauksia)]],Lääkkeet[[#This Row],[Alin saldo 
1.7.-31.12.2025 (pakkauksia)]])*Lääkkeet[[#This Row],[Kirjanpitoarvo / pakkaus 1.7.2025
(EUR  ALV 0 %)]]</f>
        <v>0</v>
      </c>
      <c r="W1952" s="49" t="str" cm="1">
        <f t="array" ref="W1952">IFERROR(_xlfn.IFS(Lääkkeet[[#This Row],[Sitoutunut pääoma 
1.1.-30.6.2025 (EUR)]]&gt;0,"Täytetyt",Lääkkeet[[#This Row],[Sitoutunut pääoma 
1.7.-31.12.2025 (EUR)]]&gt;0,"Täytetyt"),"")</f>
        <v/>
      </c>
      <c r="X1952" s="49"/>
      <c r="Y1952" s="5">
        <f>Hakulomake!$B$29</f>
        <v>0</v>
      </c>
    </row>
    <row r="1953" spans="2:25" x14ac:dyDescent="0.25">
      <c r="B1953" s="5">
        <f>Hakulomake!$B$17</f>
        <v>0</v>
      </c>
      <c r="J1953" s="16"/>
      <c r="O1953" s="39">
        <f>MIN(Lääkkeet[[#This Row],[Velvoite 1.1.2025 (pakkauksia)]],Lääkkeet[[#This Row],[Suurimman alitusluvan mukainen velvoite 
1.1.-30.6.2025 (pakkauksia)]],Lääkkeet[[#This Row],[Alin saldo 
1.1.-30.6.2025 (pakkauksia)]])*Lääkkeet[[#This Row],[Kirjanpitoarvo / pakkaus 1.1.2025
(EUR  ALV 0 %)]]</f>
        <v>0</v>
      </c>
      <c r="P1953" s="17"/>
      <c r="Q1953" s="12"/>
      <c r="R1953" s="12"/>
      <c r="S1953" s="12"/>
      <c r="T1953" s="13"/>
      <c r="U1953" s="39">
        <f>MIN(Lääkkeet[[#This Row],[Velvoite 1.7.2025 (pakkauksia)]],Lääkkeet[[#This Row],[Suurimman alitusluvan mukainen velvoite
1.7.-31.12.2025 (pakkauksia)]],Lääkkeet[[#This Row],[Alin saldo 
1.7.-31.12.2025 (pakkauksia)]])*Lääkkeet[[#This Row],[Kirjanpitoarvo / pakkaus 1.7.2025
(EUR  ALV 0 %)]]</f>
        <v>0</v>
      </c>
      <c r="W1953" s="49" t="str" cm="1">
        <f t="array" ref="W1953">IFERROR(_xlfn.IFS(Lääkkeet[[#This Row],[Sitoutunut pääoma 
1.1.-30.6.2025 (EUR)]]&gt;0,"Täytetyt",Lääkkeet[[#This Row],[Sitoutunut pääoma 
1.7.-31.12.2025 (EUR)]]&gt;0,"Täytetyt"),"")</f>
        <v/>
      </c>
      <c r="X1953" s="49"/>
      <c r="Y1953" s="5">
        <f>Hakulomake!$B$29</f>
        <v>0</v>
      </c>
    </row>
    <row r="1954" spans="2:25" x14ac:dyDescent="0.25">
      <c r="B1954" s="5">
        <f>Hakulomake!$B$17</f>
        <v>0</v>
      </c>
      <c r="J1954" s="16"/>
      <c r="O1954" s="39">
        <f>MIN(Lääkkeet[[#This Row],[Velvoite 1.1.2025 (pakkauksia)]],Lääkkeet[[#This Row],[Suurimman alitusluvan mukainen velvoite 
1.1.-30.6.2025 (pakkauksia)]],Lääkkeet[[#This Row],[Alin saldo 
1.1.-30.6.2025 (pakkauksia)]])*Lääkkeet[[#This Row],[Kirjanpitoarvo / pakkaus 1.1.2025
(EUR  ALV 0 %)]]</f>
        <v>0</v>
      </c>
      <c r="P1954" s="17"/>
      <c r="Q1954" s="12"/>
      <c r="R1954" s="12"/>
      <c r="S1954" s="12"/>
      <c r="T1954" s="13"/>
      <c r="U1954" s="39">
        <f>MIN(Lääkkeet[[#This Row],[Velvoite 1.7.2025 (pakkauksia)]],Lääkkeet[[#This Row],[Suurimman alitusluvan mukainen velvoite
1.7.-31.12.2025 (pakkauksia)]],Lääkkeet[[#This Row],[Alin saldo 
1.7.-31.12.2025 (pakkauksia)]])*Lääkkeet[[#This Row],[Kirjanpitoarvo / pakkaus 1.7.2025
(EUR  ALV 0 %)]]</f>
        <v>0</v>
      </c>
      <c r="W1954" s="49" t="str" cm="1">
        <f t="array" ref="W1954">IFERROR(_xlfn.IFS(Lääkkeet[[#This Row],[Sitoutunut pääoma 
1.1.-30.6.2025 (EUR)]]&gt;0,"Täytetyt",Lääkkeet[[#This Row],[Sitoutunut pääoma 
1.7.-31.12.2025 (EUR)]]&gt;0,"Täytetyt"),"")</f>
        <v/>
      </c>
      <c r="X1954" s="49"/>
      <c r="Y1954" s="5">
        <f>Hakulomake!$B$29</f>
        <v>0</v>
      </c>
    </row>
    <row r="1955" spans="2:25" x14ac:dyDescent="0.25">
      <c r="B1955" s="5">
        <f>Hakulomake!$B$17</f>
        <v>0</v>
      </c>
      <c r="J1955" s="16"/>
      <c r="O1955" s="39">
        <f>MIN(Lääkkeet[[#This Row],[Velvoite 1.1.2025 (pakkauksia)]],Lääkkeet[[#This Row],[Suurimman alitusluvan mukainen velvoite 
1.1.-30.6.2025 (pakkauksia)]],Lääkkeet[[#This Row],[Alin saldo 
1.1.-30.6.2025 (pakkauksia)]])*Lääkkeet[[#This Row],[Kirjanpitoarvo / pakkaus 1.1.2025
(EUR  ALV 0 %)]]</f>
        <v>0</v>
      </c>
      <c r="P1955" s="17"/>
      <c r="Q1955" s="12"/>
      <c r="R1955" s="12"/>
      <c r="S1955" s="12"/>
      <c r="T1955" s="13"/>
      <c r="U1955" s="39">
        <f>MIN(Lääkkeet[[#This Row],[Velvoite 1.7.2025 (pakkauksia)]],Lääkkeet[[#This Row],[Suurimman alitusluvan mukainen velvoite
1.7.-31.12.2025 (pakkauksia)]],Lääkkeet[[#This Row],[Alin saldo 
1.7.-31.12.2025 (pakkauksia)]])*Lääkkeet[[#This Row],[Kirjanpitoarvo / pakkaus 1.7.2025
(EUR  ALV 0 %)]]</f>
        <v>0</v>
      </c>
      <c r="W1955" s="49" t="str" cm="1">
        <f t="array" ref="W1955">IFERROR(_xlfn.IFS(Lääkkeet[[#This Row],[Sitoutunut pääoma 
1.1.-30.6.2025 (EUR)]]&gt;0,"Täytetyt",Lääkkeet[[#This Row],[Sitoutunut pääoma 
1.7.-31.12.2025 (EUR)]]&gt;0,"Täytetyt"),"")</f>
        <v/>
      </c>
      <c r="X1955" s="49"/>
      <c r="Y1955" s="5">
        <f>Hakulomake!$B$29</f>
        <v>0</v>
      </c>
    </row>
    <row r="1956" spans="2:25" x14ac:dyDescent="0.25">
      <c r="B1956" s="5">
        <f>Hakulomake!$B$17</f>
        <v>0</v>
      </c>
      <c r="J1956" s="16"/>
      <c r="O1956" s="39">
        <f>MIN(Lääkkeet[[#This Row],[Velvoite 1.1.2025 (pakkauksia)]],Lääkkeet[[#This Row],[Suurimman alitusluvan mukainen velvoite 
1.1.-30.6.2025 (pakkauksia)]],Lääkkeet[[#This Row],[Alin saldo 
1.1.-30.6.2025 (pakkauksia)]])*Lääkkeet[[#This Row],[Kirjanpitoarvo / pakkaus 1.1.2025
(EUR  ALV 0 %)]]</f>
        <v>0</v>
      </c>
      <c r="P1956" s="17"/>
      <c r="Q1956" s="12"/>
      <c r="R1956" s="12"/>
      <c r="S1956" s="12"/>
      <c r="T1956" s="13"/>
      <c r="U1956" s="39">
        <f>MIN(Lääkkeet[[#This Row],[Velvoite 1.7.2025 (pakkauksia)]],Lääkkeet[[#This Row],[Suurimman alitusluvan mukainen velvoite
1.7.-31.12.2025 (pakkauksia)]],Lääkkeet[[#This Row],[Alin saldo 
1.7.-31.12.2025 (pakkauksia)]])*Lääkkeet[[#This Row],[Kirjanpitoarvo / pakkaus 1.7.2025
(EUR  ALV 0 %)]]</f>
        <v>0</v>
      </c>
      <c r="W1956" s="49" t="str" cm="1">
        <f t="array" ref="W1956">IFERROR(_xlfn.IFS(Lääkkeet[[#This Row],[Sitoutunut pääoma 
1.1.-30.6.2025 (EUR)]]&gt;0,"Täytetyt",Lääkkeet[[#This Row],[Sitoutunut pääoma 
1.7.-31.12.2025 (EUR)]]&gt;0,"Täytetyt"),"")</f>
        <v/>
      </c>
      <c r="X1956" s="49"/>
      <c r="Y1956" s="5">
        <f>Hakulomake!$B$29</f>
        <v>0</v>
      </c>
    </row>
    <row r="1957" spans="2:25" x14ac:dyDescent="0.25">
      <c r="B1957" s="5">
        <f>Hakulomake!$B$17</f>
        <v>0</v>
      </c>
      <c r="J1957" s="16"/>
      <c r="O1957" s="39">
        <f>MIN(Lääkkeet[[#This Row],[Velvoite 1.1.2025 (pakkauksia)]],Lääkkeet[[#This Row],[Suurimman alitusluvan mukainen velvoite 
1.1.-30.6.2025 (pakkauksia)]],Lääkkeet[[#This Row],[Alin saldo 
1.1.-30.6.2025 (pakkauksia)]])*Lääkkeet[[#This Row],[Kirjanpitoarvo / pakkaus 1.1.2025
(EUR  ALV 0 %)]]</f>
        <v>0</v>
      </c>
      <c r="P1957" s="17"/>
      <c r="Q1957" s="12"/>
      <c r="R1957" s="12"/>
      <c r="S1957" s="12"/>
      <c r="T1957" s="13"/>
      <c r="U1957" s="39">
        <f>MIN(Lääkkeet[[#This Row],[Velvoite 1.7.2025 (pakkauksia)]],Lääkkeet[[#This Row],[Suurimman alitusluvan mukainen velvoite
1.7.-31.12.2025 (pakkauksia)]],Lääkkeet[[#This Row],[Alin saldo 
1.7.-31.12.2025 (pakkauksia)]])*Lääkkeet[[#This Row],[Kirjanpitoarvo / pakkaus 1.7.2025
(EUR  ALV 0 %)]]</f>
        <v>0</v>
      </c>
      <c r="W1957" s="49" t="str" cm="1">
        <f t="array" ref="W1957">IFERROR(_xlfn.IFS(Lääkkeet[[#This Row],[Sitoutunut pääoma 
1.1.-30.6.2025 (EUR)]]&gt;0,"Täytetyt",Lääkkeet[[#This Row],[Sitoutunut pääoma 
1.7.-31.12.2025 (EUR)]]&gt;0,"Täytetyt"),"")</f>
        <v/>
      </c>
      <c r="X1957" s="49"/>
      <c r="Y1957" s="5">
        <f>Hakulomake!$B$29</f>
        <v>0</v>
      </c>
    </row>
    <row r="1958" spans="2:25" x14ac:dyDescent="0.25">
      <c r="B1958" s="5">
        <f>Hakulomake!$B$17</f>
        <v>0</v>
      </c>
      <c r="J1958" s="16"/>
      <c r="O1958" s="39">
        <f>MIN(Lääkkeet[[#This Row],[Velvoite 1.1.2025 (pakkauksia)]],Lääkkeet[[#This Row],[Suurimman alitusluvan mukainen velvoite 
1.1.-30.6.2025 (pakkauksia)]],Lääkkeet[[#This Row],[Alin saldo 
1.1.-30.6.2025 (pakkauksia)]])*Lääkkeet[[#This Row],[Kirjanpitoarvo / pakkaus 1.1.2025
(EUR  ALV 0 %)]]</f>
        <v>0</v>
      </c>
      <c r="P1958" s="17"/>
      <c r="Q1958" s="12"/>
      <c r="R1958" s="12"/>
      <c r="S1958" s="12"/>
      <c r="T1958" s="13"/>
      <c r="U1958" s="39">
        <f>MIN(Lääkkeet[[#This Row],[Velvoite 1.7.2025 (pakkauksia)]],Lääkkeet[[#This Row],[Suurimman alitusluvan mukainen velvoite
1.7.-31.12.2025 (pakkauksia)]],Lääkkeet[[#This Row],[Alin saldo 
1.7.-31.12.2025 (pakkauksia)]])*Lääkkeet[[#This Row],[Kirjanpitoarvo / pakkaus 1.7.2025
(EUR  ALV 0 %)]]</f>
        <v>0</v>
      </c>
      <c r="W1958" s="49" t="str" cm="1">
        <f t="array" ref="W1958">IFERROR(_xlfn.IFS(Lääkkeet[[#This Row],[Sitoutunut pääoma 
1.1.-30.6.2025 (EUR)]]&gt;0,"Täytetyt",Lääkkeet[[#This Row],[Sitoutunut pääoma 
1.7.-31.12.2025 (EUR)]]&gt;0,"Täytetyt"),"")</f>
        <v/>
      </c>
      <c r="X1958" s="49"/>
      <c r="Y1958" s="5">
        <f>Hakulomake!$B$29</f>
        <v>0</v>
      </c>
    </row>
    <row r="1959" spans="2:25" x14ac:dyDescent="0.25">
      <c r="B1959" s="5">
        <f>Hakulomake!$B$17</f>
        <v>0</v>
      </c>
      <c r="J1959" s="16"/>
      <c r="O1959" s="39">
        <f>MIN(Lääkkeet[[#This Row],[Velvoite 1.1.2025 (pakkauksia)]],Lääkkeet[[#This Row],[Suurimman alitusluvan mukainen velvoite 
1.1.-30.6.2025 (pakkauksia)]],Lääkkeet[[#This Row],[Alin saldo 
1.1.-30.6.2025 (pakkauksia)]])*Lääkkeet[[#This Row],[Kirjanpitoarvo / pakkaus 1.1.2025
(EUR  ALV 0 %)]]</f>
        <v>0</v>
      </c>
      <c r="P1959" s="17"/>
      <c r="Q1959" s="12"/>
      <c r="R1959" s="12"/>
      <c r="S1959" s="12"/>
      <c r="T1959" s="13"/>
      <c r="U1959" s="39">
        <f>MIN(Lääkkeet[[#This Row],[Velvoite 1.7.2025 (pakkauksia)]],Lääkkeet[[#This Row],[Suurimman alitusluvan mukainen velvoite
1.7.-31.12.2025 (pakkauksia)]],Lääkkeet[[#This Row],[Alin saldo 
1.7.-31.12.2025 (pakkauksia)]])*Lääkkeet[[#This Row],[Kirjanpitoarvo / pakkaus 1.7.2025
(EUR  ALV 0 %)]]</f>
        <v>0</v>
      </c>
      <c r="W1959" s="49" t="str" cm="1">
        <f t="array" ref="W1959">IFERROR(_xlfn.IFS(Lääkkeet[[#This Row],[Sitoutunut pääoma 
1.1.-30.6.2025 (EUR)]]&gt;0,"Täytetyt",Lääkkeet[[#This Row],[Sitoutunut pääoma 
1.7.-31.12.2025 (EUR)]]&gt;0,"Täytetyt"),"")</f>
        <v/>
      </c>
      <c r="X1959" s="49"/>
      <c r="Y1959" s="5">
        <f>Hakulomake!$B$29</f>
        <v>0</v>
      </c>
    </row>
    <row r="1960" spans="2:25" x14ac:dyDescent="0.25">
      <c r="B1960" s="5">
        <f>Hakulomake!$B$17</f>
        <v>0</v>
      </c>
      <c r="J1960" s="16"/>
      <c r="O1960" s="39">
        <f>MIN(Lääkkeet[[#This Row],[Velvoite 1.1.2025 (pakkauksia)]],Lääkkeet[[#This Row],[Suurimman alitusluvan mukainen velvoite 
1.1.-30.6.2025 (pakkauksia)]],Lääkkeet[[#This Row],[Alin saldo 
1.1.-30.6.2025 (pakkauksia)]])*Lääkkeet[[#This Row],[Kirjanpitoarvo / pakkaus 1.1.2025
(EUR  ALV 0 %)]]</f>
        <v>0</v>
      </c>
      <c r="P1960" s="17"/>
      <c r="Q1960" s="12"/>
      <c r="R1960" s="12"/>
      <c r="S1960" s="12"/>
      <c r="T1960" s="13"/>
      <c r="U1960" s="39">
        <f>MIN(Lääkkeet[[#This Row],[Velvoite 1.7.2025 (pakkauksia)]],Lääkkeet[[#This Row],[Suurimman alitusluvan mukainen velvoite
1.7.-31.12.2025 (pakkauksia)]],Lääkkeet[[#This Row],[Alin saldo 
1.7.-31.12.2025 (pakkauksia)]])*Lääkkeet[[#This Row],[Kirjanpitoarvo / pakkaus 1.7.2025
(EUR  ALV 0 %)]]</f>
        <v>0</v>
      </c>
      <c r="W1960" s="49" t="str" cm="1">
        <f t="array" ref="W1960">IFERROR(_xlfn.IFS(Lääkkeet[[#This Row],[Sitoutunut pääoma 
1.1.-30.6.2025 (EUR)]]&gt;0,"Täytetyt",Lääkkeet[[#This Row],[Sitoutunut pääoma 
1.7.-31.12.2025 (EUR)]]&gt;0,"Täytetyt"),"")</f>
        <v/>
      </c>
      <c r="X1960" s="49"/>
      <c r="Y1960" s="5">
        <f>Hakulomake!$B$29</f>
        <v>0</v>
      </c>
    </row>
    <row r="1961" spans="2:25" x14ac:dyDescent="0.25">
      <c r="B1961" s="5">
        <f>Hakulomake!$B$17</f>
        <v>0</v>
      </c>
      <c r="J1961" s="16"/>
      <c r="O1961" s="39">
        <f>MIN(Lääkkeet[[#This Row],[Velvoite 1.1.2025 (pakkauksia)]],Lääkkeet[[#This Row],[Suurimman alitusluvan mukainen velvoite 
1.1.-30.6.2025 (pakkauksia)]],Lääkkeet[[#This Row],[Alin saldo 
1.1.-30.6.2025 (pakkauksia)]])*Lääkkeet[[#This Row],[Kirjanpitoarvo / pakkaus 1.1.2025
(EUR  ALV 0 %)]]</f>
        <v>0</v>
      </c>
      <c r="P1961" s="17"/>
      <c r="Q1961" s="12"/>
      <c r="R1961" s="12"/>
      <c r="S1961" s="12"/>
      <c r="T1961" s="13"/>
      <c r="U1961" s="39">
        <f>MIN(Lääkkeet[[#This Row],[Velvoite 1.7.2025 (pakkauksia)]],Lääkkeet[[#This Row],[Suurimman alitusluvan mukainen velvoite
1.7.-31.12.2025 (pakkauksia)]],Lääkkeet[[#This Row],[Alin saldo 
1.7.-31.12.2025 (pakkauksia)]])*Lääkkeet[[#This Row],[Kirjanpitoarvo / pakkaus 1.7.2025
(EUR  ALV 0 %)]]</f>
        <v>0</v>
      </c>
      <c r="W1961" s="49" t="str" cm="1">
        <f t="array" ref="W1961">IFERROR(_xlfn.IFS(Lääkkeet[[#This Row],[Sitoutunut pääoma 
1.1.-30.6.2025 (EUR)]]&gt;0,"Täytetyt",Lääkkeet[[#This Row],[Sitoutunut pääoma 
1.7.-31.12.2025 (EUR)]]&gt;0,"Täytetyt"),"")</f>
        <v/>
      </c>
      <c r="X1961" s="49"/>
      <c r="Y1961" s="5">
        <f>Hakulomake!$B$29</f>
        <v>0</v>
      </c>
    </row>
    <row r="1962" spans="2:25" x14ac:dyDescent="0.25">
      <c r="B1962" s="5">
        <f>Hakulomake!$B$17</f>
        <v>0</v>
      </c>
      <c r="J1962" s="16"/>
      <c r="O1962" s="39">
        <f>MIN(Lääkkeet[[#This Row],[Velvoite 1.1.2025 (pakkauksia)]],Lääkkeet[[#This Row],[Suurimman alitusluvan mukainen velvoite 
1.1.-30.6.2025 (pakkauksia)]],Lääkkeet[[#This Row],[Alin saldo 
1.1.-30.6.2025 (pakkauksia)]])*Lääkkeet[[#This Row],[Kirjanpitoarvo / pakkaus 1.1.2025
(EUR  ALV 0 %)]]</f>
        <v>0</v>
      </c>
      <c r="P1962" s="17"/>
      <c r="Q1962" s="12"/>
      <c r="R1962" s="12"/>
      <c r="S1962" s="12"/>
      <c r="T1962" s="13"/>
      <c r="U1962" s="39">
        <f>MIN(Lääkkeet[[#This Row],[Velvoite 1.7.2025 (pakkauksia)]],Lääkkeet[[#This Row],[Suurimman alitusluvan mukainen velvoite
1.7.-31.12.2025 (pakkauksia)]],Lääkkeet[[#This Row],[Alin saldo 
1.7.-31.12.2025 (pakkauksia)]])*Lääkkeet[[#This Row],[Kirjanpitoarvo / pakkaus 1.7.2025
(EUR  ALV 0 %)]]</f>
        <v>0</v>
      </c>
      <c r="W1962" s="49" t="str" cm="1">
        <f t="array" ref="W1962">IFERROR(_xlfn.IFS(Lääkkeet[[#This Row],[Sitoutunut pääoma 
1.1.-30.6.2025 (EUR)]]&gt;0,"Täytetyt",Lääkkeet[[#This Row],[Sitoutunut pääoma 
1.7.-31.12.2025 (EUR)]]&gt;0,"Täytetyt"),"")</f>
        <v/>
      </c>
      <c r="X1962" s="49"/>
      <c r="Y1962" s="5">
        <f>Hakulomake!$B$29</f>
        <v>0</v>
      </c>
    </row>
    <row r="1963" spans="2:25" x14ac:dyDescent="0.25">
      <c r="B1963" s="5">
        <f>Hakulomake!$B$17</f>
        <v>0</v>
      </c>
      <c r="J1963" s="16"/>
      <c r="O1963" s="39">
        <f>MIN(Lääkkeet[[#This Row],[Velvoite 1.1.2025 (pakkauksia)]],Lääkkeet[[#This Row],[Suurimman alitusluvan mukainen velvoite 
1.1.-30.6.2025 (pakkauksia)]],Lääkkeet[[#This Row],[Alin saldo 
1.1.-30.6.2025 (pakkauksia)]])*Lääkkeet[[#This Row],[Kirjanpitoarvo / pakkaus 1.1.2025
(EUR  ALV 0 %)]]</f>
        <v>0</v>
      </c>
      <c r="P1963" s="17"/>
      <c r="Q1963" s="12"/>
      <c r="R1963" s="12"/>
      <c r="S1963" s="12"/>
      <c r="T1963" s="13"/>
      <c r="U1963" s="39">
        <f>MIN(Lääkkeet[[#This Row],[Velvoite 1.7.2025 (pakkauksia)]],Lääkkeet[[#This Row],[Suurimman alitusluvan mukainen velvoite
1.7.-31.12.2025 (pakkauksia)]],Lääkkeet[[#This Row],[Alin saldo 
1.7.-31.12.2025 (pakkauksia)]])*Lääkkeet[[#This Row],[Kirjanpitoarvo / pakkaus 1.7.2025
(EUR  ALV 0 %)]]</f>
        <v>0</v>
      </c>
      <c r="W1963" s="49" t="str" cm="1">
        <f t="array" ref="W1963">IFERROR(_xlfn.IFS(Lääkkeet[[#This Row],[Sitoutunut pääoma 
1.1.-30.6.2025 (EUR)]]&gt;0,"Täytetyt",Lääkkeet[[#This Row],[Sitoutunut pääoma 
1.7.-31.12.2025 (EUR)]]&gt;0,"Täytetyt"),"")</f>
        <v/>
      </c>
      <c r="X1963" s="49"/>
      <c r="Y1963" s="5">
        <f>Hakulomake!$B$29</f>
        <v>0</v>
      </c>
    </row>
    <row r="1964" spans="2:25" x14ac:dyDescent="0.25">
      <c r="B1964" s="5">
        <f>Hakulomake!$B$17</f>
        <v>0</v>
      </c>
      <c r="J1964" s="16"/>
      <c r="O1964" s="39">
        <f>MIN(Lääkkeet[[#This Row],[Velvoite 1.1.2025 (pakkauksia)]],Lääkkeet[[#This Row],[Suurimman alitusluvan mukainen velvoite 
1.1.-30.6.2025 (pakkauksia)]],Lääkkeet[[#This Row],[Alin saldo 
1.1.-30.6.2025 (pakkauksia)]])*Lääkkeet[[#This Row],[Kirjanpitoarvo / pakkaus 1.1.2025
(EUR  ALV 0 %)]]</f>
        <v>0</v>
      </c>
      <c r="P1964" s="17"/>
      <c r="Q1964" s="12"/>
      <c r="R1964" s="12"/>
      <c r="S1964" s="12"/>
      <c r="T1964" s="13"/>
      <c r="U1964" s="39">
        <f>MIN(Lääkkeet[[#This Row],[Velvoite 1.7.2025 (pakkauksia)]],Lääkkeet[[#This Row],[Suurimman alitusluvan mukainen velvoite
1.7.-31.12.2025 (pakkauksia)]],Lääkkeet[[#This Row],[Alin saldo 
1.7.-31.12.2025 (pakkauksia)]])*Lääkkeet[[#This Row],[Kirjanpitoarvo / pakkaus 1.7.2025
(EUR  ALV 0 %)]]</f>
        <v>0</v>
      </c>
      <c r="W1964" s="49" t="str" cm="1">
        <f t="array" ref="W1964">IFERROR(_xlfn.IFS(Lääkkeet[[#This Row],[Sitoutunut pääoma 
1.1.-30.6.2025 (EUR)]]&gt;0,"Täytetyt",Lääkkeet[[#This Row],[Sitoutunut pääoma 
1.7.-31.12.2025 (EUR)]]&gt;0,"Täytetyt"),"")</f>
        <v/>
      </c>
      <c r="X1964" s="49"/>
      <c r="Y1964" s="5">
        <f>Hakulomake!$B$29</f>
        <v>0</v>
      </c>
    </row>
    <row r="1965" spans="2:25" x14ac:dyDescent="0.25">
      <c r="B1965" s="5">
        <f>Hakulomake!$B$17</f>
        <v>0</v>
      </c>
      <c r="J1965" s="16"/>
      <c r="O1965" s="39">
        <f>MIN(Lääkkeet[[#This Row],[Velvoite 1.1.2025 (pakkauksia)]],Lääkkeet[[#This Row],[Suurimman alitusluvan mukainen velvoite 
1.1.-30.6.2025 (pakkauksia)]],Lääkkeet[[#This Row],[Alin saldo 
1.1.-30.6.2025 (pakkauksia)]])*Lääkkeet[[#This Row],[Kirjanpitoarvo / pakkaus 1.1.2025
(EUR  ALV 0 %)]]</f>
        <v>0</v>
      </c>
      <c r="P1965" s="17"/>
      <c r="Q1965" s="12"/>
      <c r="R1965" s="12"/>
      <c r="S1965" s="12"/>
      <c r="T1965" s="13"/>
      <c r="U1965" s="39">
        <f>MIN(Lääkkeet[[#This Row],[Velvoite 1.7.2025 (pakkauksia)]],Lääkkeet[[#This Row],[Suurimman alitusluvan mukainen velvoite
1.7.-31.12.2025 (pakkauksia)]],Lääkkeet[[#This Row],[Alin saldo 
1.7.-31.12.2025 (pakkauksia)]])*Lääkkeet[[#This Row],[Kirjanpitoarvo / pakkaus 1.7.2025
(EUR  ALV 0 %)]]</f>
        <v>0</v>
      </c>
      <c r="W1965" s="49" t="str" cm="1">
        <f t="array" ref="W1965">IFERROR(_xlfn.IFS(Lääkkeet[[#This Row],[Sitoutunut pääoma 
1.1.-30.6.2025 (EUR)]]&gt;0,"Täytetyt",Lääkkeet[[#This Row],[Sitoutunut pääoma 
1.7.-31.12.2025 (EUR)]]&gt;0,"Täytetyt"),"")</f>
        <v/>
      </c>
      <c r="X1965" s="49"/>
      <c r="Y1965" s="5">
        <f>Hakulomake!$B$29</f>
        <v>0</v>
      </c>
    </row>
    <row r="1966" spans="2:25" x14ac:dyDescent="0.25">
      <c r="B1966" s="5">
        <f>Hakulomake!$B$17</f>
        <v>0</v>
      </c>
      <c r="J1966" s="16"/>
      <c r="O1966" s="39">
        <f>MIN(Lääkkeet[[#This Row],[Velvoite 1.1.2025 (pakkauksia)]],Lääkkeet[[#This Row],[Suurimman alitusluvan mukainen velvoite 
1.1.-30.6.2025 (pakkauksia)]],Lääkkeet[[#This Row],[Alin saldo 
1.1.-30.6.2025 (pakkauksia)]])*Lääkkeet[[#This Row],[Kirjanpitoarvo / pakkaus 1.1.2025
(EUR  ALV 0 %)]]</f>
        <v>0</v>
      </c>
      <c r="P1966" s="17"/>
      <c r="Q1966" s="12"/>
      <c r="R1966" s="12"/>
      <c r="S1966" s="12"/>
      <c r="T1966" s="13"/>
      <c r="U1966" s="39">
        <f>MIN(Lääkkeet[[#This Row],[Velvoite 1.7.2025 (pakkauksia)]],Lääkkeet[[#This Row],[Suurimman alitusluvan mukainen velvoite
1.7.-31.12.2025 (pakkauksia)]],Lääkkeet[[#This Row],[Alin saldo 
1.7.-31.12.2025 (pakkauksia)]])*Lääkkeet[[#This Row],[Kirjanpitoarvo / pakkaus 1.7.2025
(EUR  ALV 0 %)]]</f>
        <v>0</v>
      </c>
      <c r="W1966" s="49" t="str" cm="1">
        <f t="array" ref="W1966">IFERROR(_xlfn.IFS(Lääkkeet[[#This Row],[Sitoutunut pääoma 
1.1.-30.6.2025 (EUR)]]&gt;0,"Täytetyt",Lääkkeet[[#This Row],[Sitoutunut pääoma 
1.7.-31.12.2025 (EUR)]]&gt;0,"Täytetyt"),"")</f>
        <v/>
      </c>
      <c r="X1966" s="49"/>
      <c r="Y1966" s="5">
        <f>Hakulomake!$B$29</f>
        <v>0</v>
      </c>
    </row>
    <row r="1967" spans="2:25" x14ac:dyDescent="0.25">
      <c r="B1967" s="5">
        <f>Hakulomake!$B$17</f>
        <v>0</v>
      </c>
      <c r="J1967" s="16"/>
      <c r="O1967" s="39">
        <f>MIN(Lääkkeet[[#This Row],[Velvoite 1.1.2025 (pakkauksia)]],Lääkkeet[[#This Row],[Suurimman alitusluvan mukainen velvoite 
1.1.-30.6.2025 (pakkauksia)]],Lääkkeet[[#This Row],[Alin saldo 
1.1.-30.6.2025 (pakkauksia)]])*Lääkkeet[[#This Row],[Kirjanpitoarvo / pakkaus 1.1.2025
(EUR  ALV 0 %)]]</f>
        <v>0</v>
      </c>
      <c r="P1967" s="17"/>
      <c r="Q1967" s="12"/>
      <c r="R1967" s="12"/>
      <c r="S1967" s="12"/>
      <c r="T1967" s="13"/>
      <c r="U1967" s="39">
        <f>MIN(Lääkkeet[[#This Row],[Velvoite 1.7.2025 (pakkauksia)]],Lääkkeet[[#This Row],[Suurimman alitusluvan mukainen velvoite
1.7.-31.12.2025 (pakkauksia)]],Lääkkeet[[#This Row],[Alin saldo 
1.7.-31.12.2025 (pakkauksia)]])*Lääkkeet[[#This Row],[Kirjanpitoarvo / pakkaus 1.7.2025
(EUR  ALV 0 %)]]</f>
        <v>0</v>
      </c>
      <c r="W1967" s="49" t="str" cm="1">
        <f t="array" ref="W1967">IFERROR(_xlfn.IFS(Lääkkeet[[#This Row],[Sitoutunut pääoma 
1.1.-30.6.2025 (EUR)]]&gt;0,"Täytetyt",Lääkkeet[[#This Row],[Sitoutunut pääoma 
1.7.-31.12.2025 (EUR)]]&gt;0,"Täytetyt"),"")</f>
        <v/>
      </c>
      <c r="X1967" s="49"/>
      <c r="Y1967" s="5">
        <f>Hakulomake!$B$29</f>
        <v>0</v>
      </c>
    </row>
    <row r="1968" spans="2:25" x14ac:dyDescent="0.25">
      <c r="B1968" s="5">
        <f>Hakulomake!$B$17</f>
        <v>0</v>
      </c>
      <c r="J1968" s="16"/>
      <c r="O1968" s="39">
        <f>MIN(Lääkkeet[[#This Row],[Velvoite 1.1.2025 (pakkauksia)]],Lääkkeet[[#This Row],[Suurimman alitusluvan mukainen velvoite 
1.1.-30.6.2025 (pakkauksia)]],Lääkkeet[[#This Row],[Alin saldo 
1.1.-30.6.2025 (pakkauksia)]])*Lääkkeet[[#This Row],[Kirjanpitoarvo / pakkaus 1.1.2025
(EUR  ALV 0 %)]]</f>
        <v>0</v>
      </c>
      <c r="P1968" s="17"/>
      <c r="Q1968" s="12"/>
      <c r="R1968" s="12"/>
      <c r="S1968" s="12"/>
      <c r="T1968" s="13"/>
      <c r="U1968" s="39">
        <f>MIN(Lääkkeet[[#This Row],[Velvoite 1.7.2025 (pakkauksia)]],Lääkkeet[[#This Row],[Suurimman alitusluvan mukainen velvoite
1.7.-31.12.2025 (pakkauksia)]],Lääkkeet[[#This Row],[Alin saldo 
1.7.-31.12.2025 (pakkauksia)]])*Lääkkeet[[#This Row],[Kirjanpitoarvo / pakkaus 1.7.2025
(EUR  ALV 0 %)]]</f>
        <v>0</v>
      </c>
      <c r="W1968" s="49" t="str" cm="1">
        <f t="array" ref="W1968">IFERROR(_xlfn.IFS(Lääkkeet[[#This Row],[Sitoutunut pääoma 
1.1.-30.6.2025 (EUR)]]&gt;0,"Täytetyt",Lääkkeet[[#This Row],[Sitoutunut pääoma 
1.7.-31.12.2025 (EUR)]]&gt;0,"Täytetyt"),"")</f>
        <v/>
      </c>
      <c r="X1968" s="49"/>
      <c r="Y1968" s="5">
        <f>Hakulomake!$B$29</f>
        <v>0</v>
      </c>
    </row>
    <row r="1969" spans="2:25" x14ac:dyDescent="0.25">
      <c r="B1969" s="5">
        <f>Hakulomake!$B$17</f>
        <v>0</v>
      </c>
      <c r="J1969" s="16"/>
      <c r="O1969" s="39">
        <f>MIN(Lääkkeet[[#This Row],[Velvoite 1.1.2025 (pakkauksia)]],Lääkkeet[[#This Row],[Suurimman alitusluvan mukainen velvoite 
1.1.-30.6.2025 (pakkauksia)]],Lääkkeet[[#This Row],[Alin saldo 
1.1.-30.6.2025 (pakkauksia)]])*Lääkkeet[[#This Row],[Kirjanpitoarvo / pakkaus 1.1.2025
(EUR  ALV 0 %)]]</f>
        <v>0</v>
      </c>
      <c r="P1969" s="17"/>
      <c r="Q1969" s="12"/>
      <c r="R1969" s="12"/>
      <c r="S1969" s="12"/>
      <c r="T1969" s="13"/>
      <c r="U1969" s="39">
        <f>MIN(Lääkkeet[[#This Row],[Velvoite 1.7.2025 (pakkauksia)]],Lääkkeet[[#This Row],[Suurimman alitusluvan mukainen velvoite
1.7.-31.12.2025 (pakkauksia)]],Lääkkeet[[#This Row],[Alin saldo 
1.7.-31.12.2025 (pakkauksia)]])*Lääkkeet[[#This Row],[Kirjanpitoarvo / pakkaus 1.7.2025
(EUR  ALV 0 %)]]</f>
        <v>0</v>
      </c>
      <c r="W1969" s="49" t="str" cm="1">
        <f t="array" ref="W1969">IFERROR(_xlfn.IFS(Lääkkeet[[#This Row],[Sitoutunut pääoma 
1.1.-30.6.2025 (EUR)]]&gt;0,"Täytetyt",Lääkkeet[[#This Row],[Sitoutunut pääoma 
1.7.-31.12.2025 (EUR)]]&gt;0,"Täytetyt"),"")</f>
        <v/>
      </c>
      <c r="X1969" s="49"/>
      <c r="Y1969" s="5">
        <f>Hakulomake!$B$29</f>
        <v>0</v>
      </c>
    </row>
    <row r="1970" spans="2:25" x14ac:dyDescent="0.25">
      <c r="B1970" s="5">
        <f>Hakulomake!$B$17</f>
        <v>0</v>
      </c>
      <c r="J1970" s="16"/>
      <c r="O1970" s="39">
        <f>MIN(Lääkkeet[[#This Row],[Velvoite 1.1.2025 (pakkauksia)]],Lääkkeet[[#This Row],[Suurimman alitusluvan mukainen velvoite 
1.1.-30.6.2025 (pakkauksia)]],Lääkkeet[[#This Row],[Alin saldo 
1.1.-30.6.2025 (pakkauksia)]])*Lääkkeet[[#This Row],[Kirjanpitoarvo / pakkaus 1.1.2025
(EUR  ALV 0 %)]]</f>
        <v>0</v>
      </c>
      <c r="P1970" s="17"/>
      <c r="Q1970" s="12"/>
      <c r="R1970" s="12"/>
      <c r="S1970" s="12"/>
      <c r="T1970" s="13"/>
      <c r="U1970" s="39">
        <f>MIN(Lääkkeet[[#This Row],[Velvoite 1.7.2025 (pakkauksia)]],Lääkkeet[[#This Row],[Suurimman alitusluvan mukainen velvoite
1.7.-31.12.2025 (pakkauksia)]],Lääkkeet[[#This Row],[Alin saldo 
1.7.-31.12.2025 (pakkauksia)]])*Lääkkeet[[#This Row],[Kirjanpitoarvo / pakkaus 1.7.2025
(EUR  ALV 0 %)]]</f>
        <v>0</v>
      </c>
      <c r="W1970" s="49" t="str" cm="1">
        <f t="array" ref="W1970">IFERROR(_xlfn.IFS(Lääkkeet[[#This Row],[Sitoutunut pääoma 
1.1.-30.6.2025 (EUR)]]&gt;0,"Täytetyt",Lääkkeet[[#This Row],[Sitoutunut pääoma 
1.7.-31.12.2025 (EUR)]]&gt;0,"Täytetyt"),"")</f>
        <v/>
      </c>
      <c r="X1970" s="49"/>
      <c r="Y1970" s="5">
        <f>Hakulomake!$B$29</f>
        <v>0</v>
      </c>
    </row>
    <row r="1971" spans="2:25" x14ac:dyDescent="0.25">
      <c r="B1971" s="5">
        <f>Hakulomake!$B$17</f>
        <v>0</v>
      </c>
      <c r="J1971" s="16"/>
      <c r="O1971" s="39">
        <f>MIN(Lääkkeet[[#This Row],[Velvoite 1.1.2025 (pakkauksia)]],Lääkkeet[[#This Row],[Suurimman alitusluvan mukainen velvoite 
1.1.-30.6.2025 (pakkauksia)]],Lääkkeet[[#This Row],[Alin saldo 
1.1.-30.6.2025 (pakkauksia)]])*Lääkkeet[[#This Row],[Kirjanpitoarvo / pakkaus 1.1.2025
(EUR  ALV 0 %)]]</f>
        <v>0</v>
      </c>
      <c r="P1971" s="17"/>
      <c r="Q1971" s="12"/>
      <c r="R1971" s="12"/>
      <c r="S1971" s="12"/>
      <c r="T1971" s="13"/>
      <c r="U1971" s="39">
        <f>MIN(Lääkkeet[[#This Row],[Velvoite 1.7.2025 (pakkauksia)]],Lääkkeet[[#This Row],[Suurimman alitusluvan mukainen velvoite
1.7.-31.12.2025 (pakkauksia)]],Lääkkeet[[#This Row],[Alin saldo 
1.7.-31.12.2025 (pakkauksia)]])*Lääkkeet[[#This Row],[Kirjanpitoarvo / pakkaus 1.7.2025
(EUR  ALV 0 %)]]</f>
        <v>0</v>
      </c>
      <c r="W1971" s="49" t="str" cm="1">
        <f t="array" ref="W1971">IFERROR(_xlfn.IFS(Lääkkeet[[#This Row],[Sitoutunut pääoma 
1.1.-30.6.2025 (EUR)]]&gt;0,"Täytetyt",Lääkkeet[[#This Row],[Sitoutunut pääoma 
1.7.-31.12.2025 (EUR)]]&gt;0,"Täytetyt"),"")</f>
        <v/>
      </c>
      <c r="X1971" s="49"/>
      <c r="Y1971" s="5">
        <f>Hakulomake!$B$29</f>
        <v>0</v>
      </c>
    </row>
    <row r="1972" spans="2:25" x14ac:dyDescent="0.25">
      <c r="B1972" s="5">
        <f>Hakulomake!$B$17</f>
        <v>0</v>
      </c>
      <c r="J1972" s="16"/>
      <c r="O1972" s="39">
        <f>MIN(Lääkkeet[[#This Row],[Velvoite 1.1.2025 (pakkauksia)]],Lääkkeet[[#This Row],[Suurimman alitusluvan mukainen velvoite 
1.1.-30.6.2025 (pakkauksia)]],Lääkkeet[[#This Row],[Alin saldo 
1.1.-30.6.2025 (pakkauksia)]])*Lääkkeet[[#This Row],[Kirjanpitoarvo / pakkaus 1.1.2025
(EUR  ALV 0 %)]]</f>
        <v>0</v>
      </c>
      <c r="P1972" s="17"/>
      <c r="Q1972" s="12"/>
      <c r="R1972" s="12"/>
      <c r="S1972" s="12"/>
      <c r="T1972" s="13"/>
      <c r="U1972" s="39">
        <f>MIN(Lääkkeet[[#This Row],[Velvoite 1.7.2025 (pakkauksia)]],Lääkkeet[[#This Row],[Suurimman alitusluvan mukainen velvoite
1.7.-31.12.2025 (pakkauksia)]],Lääkkeet[[#This Row],[Alin saldo 
1.7.-31.12.2025 (pakkauksia)]])*Lääkkeet[[#This Row],[Kirjanpitoarvo / pakkaus 1.7.2025
(EUR  ALV 0 %)]]</f>
        <v>0</v>
      </c>
      <c r="W1972" s="49" t="str" cm="1">
        <f t="array" ref="W1972">IFERROR(_xlfn.IFS(Lääkkeet[[#This Row],[Sitoutunut pääoma 
1.1.-30.6.2025 (EUR)]]&gt;0,"Täytetyt",Lääkkeet[[#This Row],[Sitoutunut pääoma 
1.7.-31.12.2025 (EUR)]]&gt;0,"Täytetyt"),"")</f>
        <v/>
      </c>
      <c r="X1972" s="49"/>
      <c r="Y1972" s="5">
        <f>Hakulomake!$B$29</f>
        <v>0</v>
      </c>
    </row>
    <row r="1973" spans="2:25" x14ac:dyDescent="0.25">
      <c r="B1973" s="5">
        <f>Hakulomake!$B$17</f>
        <v>0</v>
      </c>
      <c r="J1973" s="16"/>
      <c r="O1973" s="39">
        <f>MIN(Lääkkeet[[#This Row],[Velvoite 1.1.2025 (pakkauksia)]],Lääkkeet[[#This Row],[Suurimman alitusluvan mukainen velvoite 
1.1.-30.6.2025 (pakkauksia)]],Lääkkeet[[#This Row],[Alin saldo 
1.1.-30.6.2025 (pakkauksia)]])*Lääkkeet[[#This Row],[Kirjanpitoarvo / pakkaus 1.1.2025
(EUR  ALV 0 %)]]</f>
        <v>0</v>
      </c>
      <c r="P1973" s="17"/>
      <c r="Q1973" s="12"/>
      <c r="R1973" s="12"/>
      <c r="S1973" s="12"/>
      <c r="T1973" s="13"/>
      <c r="U1973" s="39">
        <f>MIN(Lääkkeet[[#This Row],[Velvoite 1.7.2025 (pakkauksia)]],Lääkkeet[[#This Row],[Suurimman alitusluvan mukainen velvoite
1.7.-31.12.2025 (pakkauksia)]],Lääkkeet[[#This Row],[Alin saldo 
1.7.-31.12.2025 (pakkauksia)]])*Lääkkeet[[#This Row],[Kirjanpitoarvo / pakkaus 1.7.2025
(EUR  ALV 0 %)]]</f>
        <v>0</v>
      </c>
      <c r="W1973" s="49" t="str" cm="1">
        <f t="array" ref="W1973">IFERROR(_xlfn.IFS(Lääkkeet[[#This Row],[Sitoutunut pääoma 
1.1.-30.6.2025 (EUR)]]&gt;0,"Täytetyt",Lääkkeet[[#This Row],[Sitoutunut pääoma 
1.7.-31.12.2025 (EUR)]]&gt;0,"Täytetyt"),"")</f>
        <v/>
      </c>
      <c r="X1973" s="49"/>
      <c r="Y1973" s="5">
        <f>Hakulomake!$B$29</f>
        <v>0</v>
      </c>
    </row>
    <row r="1974" spans="2:25" x14ac:dyDescent="0.25">
      <c r="B1974" s="5">
        <f>Hakulomake!$B$17</f>
        <v>0</v>
      </c>
      <c r="J1974" s="16"/>
      <c r="O1974" s="39">
        <f>MIN(Lääkkeet[[#This Row],[Velvoite 1.1.2025 (pakkauksia)]],Lääkkeet[[#This Row],[Suurimman alitusluvan mukainen velvoite 
1.1.-30.6.2025 (pakkauksia)]],Lääkkeet[[#This Row],[Alin saldo 
1.1.-30.6.2025 (pakkauksia)]])*Lääkkeet[[#This Row],[Kirjanpitoarvo / pakkaus 1.1.2025
(EUR  ALV 0 %)]]</f>
        <v>0</v>
      </c>
      <c r="P1974" s="17"/>
      <c r="Q1974" s="12"/>
      <c r="R1974" s="12"/>
      <c r="S1974" s="12"/>
      <c r="T1974" s="13"/>
      <c r="U1974" s="39">
        <f>MIN(Lääkkeet[[#This Row],[Velvoite 1.7.2025 (pakkauksia)]],Lääkkeet[[#This Row],[Suurimman alitusluvan mukainen velvoite
1.7.-31.12.2025 (pakkauksia)]],Lääkkeet[[#This Row],[Alin saldo 
1.7.-31.12.2025 (pakkauksia)]])*Lääkkeet[[#This Row],[Kirjanpitoarvo / pakkaus 1.7.2025
(EUR  ALV 0 %)]]</f>
        <v>0</v>
      </c>
      <c r="W1974" s="49" t="str" cm="1">
        <f t="array" ref="W1974">IFERROR(_xlfn.IFS(Lääkkeet[[#This Row],[Sitoutunut pääoma 
1.1.-30.6.2025 (EUR)]]&gt;0,"Täytetyt",Lääkkeet[[#This Row],[Sitoutunut pääoma 
1.7.-31.12.2025 (EUR)]]&gt;0,"Täytetyt"),"")</f>
        <v/>
      </c>
      <c r="X1974" s="49"/>
      <c r="Y1974" s="5">
        <f>Hakulomake!$B$29</f>
        <v>0</v>
      </c>
    </row>
    <row r="1975" spans="2:25" x14ac:dyDescent="0.25">
      <c r="B1975" s="5">
        <f>Hakulomake!$B$17</f>
        <v>0</v>
      </c>
      <c r="J1975" s="16"/>
      <c r="O1975" s="39">
        <f>MIN(Lääkkeet[[#This Row],[Velvoite 1.1.2025 (pakkauksia)]],Lääkkeet[[#This Row],[Suurimman alitusluvan mukainen velvoite 
1.1.-30.6.2025 (pakkauksia)]],Lääkkeet[[#This Row],[Alin saldo 
1.1.-30.6.2025 (pakkauksia)]])*Lääkkeet[[#This Row],[Kirjanpitoarvo / pakkaus 1.1.2025
(EUR  ALV 0 %)]]</f>
        <v>0</v>
      </c>
      <c r="P1975" s="17"/>
      <c r="Q1975" s="12"/>
      <c r="R1975" s="12"/>
      <c r="S1975" s="12"/>
      <c r="T1975" s="13"/>
      <c r="U1975" s="39">
        <f>MIN(Lääkkeet[[#This Row],[Velvoite 1.7.2025 (pakkauksia)]],Lääkkeet[[#This Row],[Suurimman alitusluvan mukainen velvoite
1.7.-31.12.2025 (pakkauksia)]],Lääkkeet[[#This Row],[Alin saldo 
1.7.-31.12.2025 (pakkauksia)]])*Lääkkeet[[#This Row],[Kirjanpitoarvo / pakkaus 1.7.2025
(EUR  ALV 0 %)]]</f>
        <v>0</v>
      </c>
      <c r="W1975" s="49" t="str" cm="1">
        <f t="array" ref="W1975">IFERROR(_xlfn.IFS(Lääkkeet[[#This Row],[Sitoutunut pääoma 
1.1.-30.6.2025 (EUR)]]&gt;0,"Täytetyt",Lääkkeet[[#This Row],[Sitoutunut pääoma 
1.7.-31.12.2025 (EUR)]]&gt;0,"Täytetyt"),"")</f>
        <v/>
      </c>
      <c r="X1975" s="49"/>
      <c r="Y1975" s="5">
        <f>Hakulomake!$B$29</f>
        <v>0</v>
      </c>
    </row>
    <row r="1976" spans="2:25" x14ac:dyDescent="0.25">
      <c r="B1976" s="5">
        <f>Hakulomake!$B$17</f>
        <v>0</v>
      </c>
      <c r="J1976" s="16"/>
      <c r="O1976" s="39">
        <f>MIN(Lääkkeet[[#This Row],[Velvoite 1.1.2025 (pakkauksia)]],Lääkkeet[[#This Row],[Suurimman alitusluvan mukainen velvoite 
1.1.-30.6.2025 (pakkauksia)]],Lääkkeet[[#This Row],[Alin saldo 
1.1.-30.6.2025 (pakkauksia)]])*Lääkkeet[[#This Row],[Kirjanpitoarvo / pakkaus 1.1.2025
(EUR  ALV 0 %)]]</f>
        <v>0</v>
      </c>
      <c r="P1976" s="17"/>
      <c r="Q1976" s="12"/>
      <c r="R1976" s="12"/>
      <c r="S1976" s="12"/>
      <c r="T1976" s="13"/>
      <c r="U1976" s="39">
        <f>MIN(Lääkkeet[[#This Row],[Velvoite 1.7.2025 (pakkauksia)]],Lääkkeet[[#This Row],[Suurimman alitusluvan mukainen velvoite
1.7.-31.12.2025 (pakkauksia)]],Lääkkeet[[#This Row],[Alin saldo 
1.7.-31.12.2025 (pakkauksia)]])*Lääkkeet[[#This Row],[Kirjanpitoarvo / pakkaus 1.7.2025
(EUR  ALV 0 %)]]</f>
        <v>0</v>
      </c>
      <c r="W1976" s="49" t="str" cm="1">
        <f t="array" ref="W1976">IFERROR(_xlfn.IFS(Lääkkeet[[#This Row],[Sitoutunut pääoma 
1.1.-30.6.2025 (EUR)]]&gt;0,"Täytetyt",Lääkkeet[[#This Row],[Sitoutunut pääoma 
1.7.-31.12.2025 (EUR)]]&gt;0,"Täytetyt"),"")</f>
        <v/>
      </c>
      <c r="X1976" s="49"/>
      <c r="Y1976" s="5">
        <f>Hakulomake!$B$29</f>
        <v>0</v>
      </c>
    </row>
    <row r="1977" spans="2:25" x14ac:dyDescent="0.25">
      <c r="B1977" s="5">
        <f>Hakulomake!$B$17</f>
        <v>0</v>
      </c>
      <c r="J1977" s="16"/>
      <c r="O1977" s="39">
        <f>MIN(Lääkkeet[[#This Row],[Velvoite 1.1.2025 (pakkauksia)]],Lääkkeet[[#This Row],[Suurimman alitusluvan mukainen velvoite 
1.1.-30.6.2025 (pakkauksia)]],Lääkkeet[[#This Row],[Alin saldo 
1.1.-30.6.2025 (pakkauksia)]])*Lääkkeet[[#This Row],[Kirjanpitoarvo / pakkaus 1.1.2025
(EUR  ALV 0 %)]]</f>
        <v>0</v>
      </c>
      <c r="P1977" s="17"/>
      <c r="Q1977" s="12"/>
      <c r="R1977" s="12"/>
      <c r="S1977" s="12"/>
      <c r="T1977" s="13"/>
      <c r="U1977" s="39">
        <f>MIN(Lääkkeet[[#This Row],[Velvoite 1.7.2025 (pakkauksia)]],Lääkkeet[[#This Row],[Suurimman alitusluvan mukainen velvoite
1.7.-31.12.2025 (pakkauksia)]],Lääkkeet[[#This Row],[Alin saldo 
1.7.-31.12.2025 (pakkauksia)]])*Lääkkeet[[#This Row],[Kirjanpitoarvo / pakkaus 1.7.2025
(EUR  ALV 0 %)]]</f>
        <v>0</v>
      </c>
      <c r="W1977" s="49" t="str" cm="1">
        <f t="array" ref="W1977">IFERROR(_xlfn.IFS(Lääkkeet[[#This Row],[Sitoutunut pääoma 
1.1.-30.6.2025 (EUR)]]&gt;0,"Täytetyt",Lääkkeet[[#This Row],[Sitoutunut pääoma 
1.7.-31.12.2025 (EUR)]]&gt;0,"Täytetyt"),"")</f>
        <v/>
      </c>
      <c r="X1977" s="49"/>
      <c r="Y1977" s="5">
        <f>Hakulomake!$B$29</f>
        <v>0</v>
      </c>
    </row>
    <row r="1978" spans="2:25" x14ac:dyDescent="0.25">
      <c r="B1978" s="5">
        <f>Hakulomake!$B$17</f>
        <v>0</v>
      </c>
      <c r="J1978" s="16"/>
      <c r="O1978" s="39">
        <f>MIN(Lääkkeet[[#This Row],[Velvoite 1.1.2025 (pakkauksia)]],Lääkkeet[[#This Row],[Suurimman alitusluvan mukainen velvoite 
1.1.-30.6.2025 (pakkauksia)]],Lääkkeet[[#This Row],[Alin saldo 
1.1.-30.6.2025 (pakkauksia)]])*Lääkkeet[[#This Row],[Kirjanpitoarvo / pakkaus 1.1.2025
(EUR  ALV 0 %)]]</f>
        <v>0</v>
      </c>
      <c r="P1978" s="17"/>
      <c r="Q1978" s="12"/>
      <c r="R1978" s="12"/>
      <c r="S1978" s="12"/>
      <c r="T1978" s="13"/>
      <c r="U1978" s="39">
        <f>MIN(Lääkkeet[[#This Row],[Velvoite 1.7.2025 (pakkauksia)]],Lääkkeet[[#This Row],[Suurimman alitusluvan mukainen velvoite
1.7.-31.12.2025 (pakkauksia)]],Lääkkeet[[#This Row],[Alin saldo 
1.7.-31.12.2025 (pakkauksia)]])*Lääkkeet[[#This Row],[Kirjanpitoarvo / pakkaus 1.7.2025
(EUR  ALV 0 %)]]</f>
        <v>0</v>
      </c>
      <c r="W1978" s="49" t="str" cm="1">
        <f t="array" ref="W1978">IFERROR(_xlfn.IFS(Lääkkeet[[#This Row],[Sitoutunut pääoma 
1.1.-30.6.2025 (EUR)]]&gt;0,"Täytetyt",Lääkkeet[[#This Row],[Sitoutunut pääoma 
1.7.-31.12.2025 (EUR)]]&gt;0,"Täytetyt"),"")</f>
        <v/>
      </c>
      <c r="X1978" s="49"/>
      <c r="Y1978" s="5">
        <f>Hakulomake!$B$29</f>
        <v>0</v>
      </c>
    </row>
    <row r="1979" spans="2:25" x14ac:dyDescent="0.25">
      <c r="B1979" s="5">
        <f>Hakulomake!$B$17</f>
        <v>0</v>
      </c>
      <c r="J1979" s="16"/>
      <c r="O1979" s="39">
        <f>MIN(Lääkkeet[[#This Row],[Velvoite 1.1.2025 (pakkauksia)]],Lääkkeet[[#This Row],[Suurimman alitusluvan mukainen velvoite 
1.1.-30.6.2025 (pakkauksia)]],Lääkkeet[[#This Row],[Alin saldo 
1.1.-30.6.2025 (pakkauksia)]])*Lääkkeet[[#This Row],[Kirjanpitoarvo / pakkaus 1.1.2025
(EUR  ALV 0 %)]]</f>
        <v>0</v>
      </c>
      <c r="P1979" s="17"/>
      <c r="Q1979" s="12"/>
      <c r="R1979" s="12"/>
      <c r="S1979" s="12"/>
      <c r="T1979" s="13"/>
      <c r="U1979" s="39">
        <f>MIN(Lääkkeet[[#This Row],[Velvoite 1.7.2025 (pakkauksia)]],Lääkkeet[[#This Row],[Suurimman alitusluvan mukainen velvoite
1.7.-31.12.2025 (pakkauksia)]],Lääkkeet[[#This Row],[Alin saldo 
1.7.-31.12.2025 (pakkauksia)]])*Lääkkeet[[#This Row],[Kirjanpitoarvo / pakkaus 1.7.2025
(EUR  ALV 0 %)]]</f>
        <v>0</v>
      </c>
      <c r="W1979" s="49" t="str" cm="1">
        <f t="array" ref="W1979">IFERROR(_xlfn.IFS(Lääkkeet[[#This Row],[Sitoutunut pääoma 
1.1.-30.6.2025 (EUR)]]&gt;0,"Täytetyt",Lääkkeet[[#This Row],[Sitoutunut pääoma 
1.7.-31.12.2025 (EUR)]]&gt;0,"Täytetyt"),"")</f>
        <v/>
      </c>
      <c r="X1979" s="49"/>
      <c r="Y1979" s="5">
        <f>Hakulomake!$B$29</f>
        <v>0</v>
      </c>
    </row>
    <row r="1980" spans="2:25" x14ac:dyDescent="0.25">
      <c r="B1980" s="5">
        <f>Hakulomake!$B$17</f>
        <v>0</v>
      </c>
      <c r="J1980" s="16"/>
      <c r="O1980" s="39">
        <f>MIN(Lääkkeet[[#This Row],[Velvoite 1.1.2025 (pakkauksia)]],Lääkkeet[[#This Row],[Suurimman alitusluvan mukainen velvoite 
1.1.-30.6.2025 (pakkauksia)]],Lääkkeet[[#This Row],[Alin saldo 
1.1.-30.6.2025 (pakkauksia)]])*Lääkkeet[[#This Row],[Kirjanpitoarvo / pakkaus 1.1.2025
(EUR  ALV 0 %)]]</f>
        <v>0</v>
      </c>
      <c r="P1980" s="17"/>
      <c r="Q1980" s="12"/>
      <c r="R1980" s="12"/>
      <c r="S1980" s="12"/>
      <c r="T1980" s="13"/>
      <c r="U1980" s="39">
        <f>MIN(Lääkkeet[[#This Row],[Velvoite 1.7.2025 (pakkauksia)]],Lääkkeet[[#This Row],[Suurimman alitusluvan mukainen velvoite
1.7.-31.12.2025 (pakkauksia)]],Lääkkeet[[#This Row],[Alin saldo 
1.7.-31.12.2025 (pakkauksia)]])*Lääkkeet[[#This Row],[Kirjanpitoarvo / pakkaus 1.7.2025
(EUR  ALV 0 %)]]</f>
        <v>0</v>
      </c>
      <c r="W1980" s="49" t="str" cm="1">
        <f t="array" ref="W1980">IFERROR(_xlfn.IFS(Lääkkeet[[#This Row],[Sitoutunut pääoma 
1.1.-30.6.2025 (EUR)]]&gt;0,"Täytetyt",Lääkkeet[[#This Row],[Sitoutunut pääoma 
1.7.-31.12.2025 (EUR)]]&gt;0,"Täytetyt"),"")</f>
        <v/>
      </c>
      <c r="X1980" s="49"/>
      <c r="Y1980" s="5">
        <f>Hakulomake!$B$29</f>
        <v>0</v>
      </c>
    </row>
    <row r="1981" spans="2:25" x14ac:dyDescent="0.25">
      <c r="B1981" s="5">
        <f>Hakulomake!$B$17</f>
        <v>0</v>
      </c>
      <c r="J1981" s="16"/>
      <c r="O1981" s="39">
        <f>MIN(Lääkkeet[[#This Row],[Velvoite 1.1.2025 (pakkauksia)]],Lääkkeet[[#This Row],[Suurimman alitusluvan mukainen velvoite 
1.1.-30.6.2025 (pakkauksia)]],Lääkkeet[[#This Row],[Alin saldo 
1.1.-30.6.2025 (pakkauksia)]])*Lääkkeet[[#This Row],[Kirjanpitoarvo / pakkaus 1.1.2025
(EUR  ALV 0 %)]]</f>
        <v>0</v>
      </c>
      <c r="P1981" s="17"/>
      <c r="Q1981" s="12"/>
      <c r="R1981" s="12"/>
      <c r="S1981" s="12"/>
      <c r="T1981" s="13"/>
      <c r="U1981" s="39">
        <f>MIN(Lääkkeet[[#This Row],[Velvoite 1.7.2025 (pakkauksia)]],Lääkkeet[[#This Row],[Suurimman alitusluvan mukainen velvoite
1.7.-31.12.2025 (pakkauksia)]],Lääkkeet[[#This Row],[Alin saldo 
1.7.-31.12.2025 (pakkauksia)]])*Lääkkeet[[#This Row],[Kirjanpitoarvo / pakkaus 1.7.2025
(EUR  ALV 0 %)]]</f>
        <v>0</v>
      </c>
      <c r="W1981" s="49" t="str" cm="1">
        <f t="array" ref="W1981">IFERROR(_xlfn.IFS(Lääkkeet[[#This Row],[Sitoutunut pääoma 
1.1.-30.6.2025 (EUR)]]&gt;0,"Täytetyt",Lääkkeet[[#This Row],[Sitoutunut pääoma 
1.7.-31.12.2025 (EUR)]]&gt;0,"Täytetyt"),"")</f>
        <v/>
      </c>
      <c r="X1981" s="49"/>
      <c r="Y1981" s="5">
        <f>Hakulomake!$B$29</f>
        <v>0</v>
      </c>
    </row>
    <row r="1982" spans="2:25" x14ac:dyDescent="0.25">
      <c r="B1982" s="5">
        <f>Hakulomake!$B$17</f>
        <v>0</v>
      </c>
      <c r="J1982" s="16"/>
      <c r="O1982" s="39">
        <f>MIN(Lääkkeet[[#This Row],[Velvoite 1.1.2025 (pakkauksia)]],Lääkkeet[[#This Row],[Suurimman alitusluvan mukainen velvoite 
1.1.-30.6.2025 (pakkauksia)]],Lääkkeet[[#This Row],[Alin saldo 
1.1.-30.6.2025 (pakkauksia)]])*Lääkkeet[[#This Row],[Kirjanpitoarvo / pakkaus 1.1.2025
(EUR  ALV 0 %)]]</f>
        <v>0</v>
      </c>
      <c r="P1982" s="17"/>
      <c r="Q1982" s="12"/>
      <c r="R1982" s="12"/>
      <c r="S1982" s="12"/>
      <c r="T1982" s="13"/>
      <c r="U1982" s="39">
        <f>MIN(Lääkkeet[[#This Row],[Velvoite 1.7.2025 (pakkauksia)]],Lääkkeet[[#This Row],[Suurimman alitusluvan mukainen velvoite
1.7.-31.12.2025 (pakkauksia)]],Lääkkeet[[#This Row],[Alin saldo 
1.7.-31.12.2025 (pakkauksia)]])*Lääkkeet[[#This Row],[Kirjanpitoarvo / pakkaus 1.7.2025
(EUR  ALV 0 %)]]</f>
        <v>0</v>
      </c>
      <c r="W1982" s="49" t="str" cm="1">
        <f t="array" ref="W1982">IFERROR(_xlfn.IFS(Lääkkeet[[#This Row],[Sitoutunut pääoma 
1.1.-30.6.2025 (EUR)]]&gt;0,"Täytetyt",Lääkkeet[[#This Row],[Sitoutunut pääoma 
1.7.-31.12.2025 (EUR)]]&gt;0,"Täytetyt"),"")</f>
        <v/>
      </c>
      <c r="X1982" s="49"/>
      <c r="Y1982" s="5">
        <f>Hakulomake!$B$29</f>
        <v>0</v>
      </c>
    </row>
    <row r="1983" spans="2:25" x14ac:dyDescent="0.25">
      <c r="B1983" s="5">
        <f>Hakulomake!$B$17</f>
        <v>0</v>
      </c>
      <c r="J1983" s="16"/>
      <c r="O1983" s="39">
        <f>MIN(Lääkkeet[[#This Row],[Velvoite 1.1.2025 (pakkauksia)]],Lääkkeet[[#This Row],[Suurimman alitusluvan mukainen velvoite 
1.1.-30.6.2025 (pakkauksia)]],Lääkkeet[[#This Row],[Alin saldo 
1.1.-30.6.2025 (pakkauksia)]])*Lääkkeet[[#This Row],[Kirjanpitoarvo / pakkaus 1.1.2025
(EUR  ALV 0 %)]]</f>
        <v>0</v>
      </c>
      <c r="P1983" s="17"/>
      <c r="Q1983" s="12"/>
      <c r="R1983" s="12"/>
      <c r="S1983" s="12"/>
      <c r="T1983" s="13"/>
      <c r="U1983" s="39">
        <f>MIN(Lääkkeet[[#This Row],[Velvoite 1.7.2025 (pakkauksia)]],Lääkkeet[[#This Row],[Suurimman alitusluvan mukainen velvoite
1.7.-31.12.2025 (pakkauksia)]],Lääkkeet[[#This Row],[Alin saldo 
1.7.-31.12.2025 (pakkauksia)]])*Lääkkeet[[#This Row],[Kirjanpitoarvo / pakkaus 1.7.2025
(EUR  ALV 0 %)]]</f>
        <v>0</v>
      </c>
      <c r="W1983" s="49" t="str" cm="1">
        <f t="array" ref="W1983">IFERROR(_xlfn.IFS(Lääkkeet[[#This Row],[Sitoutunut pääoma 
1.1.-30.6.2025 (EUR)]]&gt;0,"Täytetyt",Lääkkeet[[#This Row],[Sitoutunut pääoma 
1.7.-31.12.2025 (EUR)]]&gt;0,"Täytetyt"),"")</f>
        <v/>
      </c>
      <c r="X1983" s="49"/>
      <c r="Y1983" s="5">
        <f>Hakulomake!$B$29</f>
        <v>0</v>
      </c>
    </row>
    <row r="1984" spans="2:25" x14ac:dyDescent="0.25">
      <c r="B1984" s="5">
        <f>Hakulomake!$B$17</f>
        <v>0</v>
      </c>
      <c r="J1984" s="16"/>
      <c r="O1984" s="39">
        <f>MIN(Lääkkeet[[#This Row],[Velvoite 1.1.2025 (pakkauksia)]],Lääkkeet[[#This Row],[Suurimman alitusluvan mukainen velvoite 
1.1.-30.6.2025 (pakkauksia)]],Lääkkeet[[#This Row],[Alin saldo 
1.1.-30.6.2025 (pakkauksia)]])*Lääkkeet[[#This Row],[Kirjanpitoarvo / pakkaus 1.1.2025
(EUR  ALV 0 %)]]</f>
        <v>0</v>
      </c>
      <c r="P1984" s="17"/>
      <c r="Q1984" s="12"/>
      <c r="R1984" s="12"/>
      <c r="S1984" s="12"/>
      <c r="T1984" s="13"/>
      <c r="U1984" s="39">
        <f>MIN(Lääkkeet[[#This Row],[Velvoite 1.7.2025 (pakkauksia)]],Lääkkeet[[#This Row],[Suurimman alitusluvan mukainen velvoite
1.7.-31.12.2025 (pakkauksia)]],Lääkkeet[[#This Row],[Alin saldo 
1.7.-31.12.2025 (pakkauksia)]])*Lääkkeet[[#This Row],[Kirjanpitoarvo / pakkaus 1.7.2025
(EUR  ALV 0 %)]]</f>
        <v>0</v>
      </c>
      <c r="W1984" s="49" t="str" cm="1">
        <f t="array" ref="W1984">IFERROR(_xlfn.IFS(Lääkkeet[[#This Row],[Sitoutunut pääoma 
1.1.-30.6.2025 (EUR)]]&gt;0,"Täytetyt",Lääkkeet[[#This Row],[Sitoutunut pääoma 
1.7.-31.12.2025 (EUR)]]&gt;0,"Täytetyt"),"")</f>
        <v/>
      </c>
      <c r="X1984" s="49"/>
      <c r="Y1984" s="5">
        <f>Hakulomake!$B$29</f>
        <v>0</v>
      </c>
    </row>
    <row r="1985" spans="2:25" x14ac:dyDescent="0.25">
      <c r="B1985" s="5">
        <f>Hakulomake!$B$17</f>
        <v>0</v>
      </c>
      <c r="J1985" s="16"/>
      <c r="O1985" s="39">
        <f>MIN(Lääkkeet[[#This Row],[Velvoite 1.1.2025 (pakkauksia)]],Lääkkeet[[#This Row],[Suurimman alitusluvan mukainen velvoite 
1.1.-30.6.2025 (pakkauksia)]],Lääkkeet[[#This Row],[Alin saldo 
1.1.-30.6.2025 (pakkauksia)]])*Lääkkeet[[#This Row],[Kirjanpitoarvo / pakkaus 1.1.2025
(EUR  ALV 0 %)]]</f>
        <v>0</v>
      </c>
      <c r="P1985" s="17"/>
      <c r="Q1985" s="12"/>
      <c r="R1985" s="12"/>
      <c r="S1985" s="12"/>
      <c r="T1985" s="13"/>
      <c r="U1985" s="39">
        <f>MIN(Lääkkeet[[#This Row],[Velvoite 1.7.2025 (pakkauksia)]],Lääkkeet[[#This Row],[Suurimman alitusluvan mukainen velvoite
1.7.-31.12.2025 (pakkauksia)]],Lääkkeet[[#This Row],[Alin saldo 
1.7.-31.12.2025 (pakkauksia)]])*Lääkkeet[[#This Row],[Kirjanpitoarvo / pakkaus 1.7.2025
(EUR  ALV 0 %)]]</f>
        <v>0</v>
      </c>
      <c r="W1985" s="49" t="str" cm="1">
        <f t="array" ref="W1985">IFERROR(_xlfn.IFS(Lääkkeet[[#This Row],[Sitoutunut pääoma 
1.1.-30.6.2025 (EUR)]]&gt;0,"Täytetyt",Lääkkeet[[#This Row],[Sitoutunut pääoma 
1.7.-31.12.2025 (EUR)]]&gt;0,"Täytetyt"),"")</f>
        <v/>
      </c>
      <c r="X1985" s="49"/>
      <c r="Y1985" s="5">
        <f>Hakulomake!$B$29</f>
        <v>0</v>
      </c>
    </row>
    <row r="1986" spans="2:25" x14ac:dyDescent="0.25">
      <c r="B1986" s="5">
        <f>Hakulomake!$B$17</f>
        <v>0</v>
      </c>
      <c r="J1986" s="16"/>
      <c r="O1986" s="39">
        <f>MIN(Lääkkeet[[#This Row],[Velvoite 1.1.2025 (pakkauksia)]],Lääkkeet[[#This Row],[Suurimman alitusluvan mukainen velvoite 
1.1.-30.6.2025 (pakkauksia)]],Lääkkeet[[#This Row],[Alin saldo 
1.1.-30.6.2025 (pakkauksia)]])*Lääkkeet[[#This Row],[Kirjanpitoarvo / pakkaus 1.1.2025
(EUR  ALV 0 %)]]</f>
        <v>0</v>
      </c>
      <c r="P1986" s="17"/>
      <c r="Q1986" s="12"/>
      <c r="R1986" s="12"/>
      <c r="S1986" s="12"/>
      <c r="T1986" s="13"/>
      <c r="U1986" s="39">
        <f>MIN(Lääkkeet[[#This Row],[Velvoite 1.7.2025 (pakkauksia)]],Lääkkeet[[#This Row],[Suurimman alitusluvan mukainen velvoite
1.7.-31.12.2025 (pakkauksia)]],Lääkkeet[[#This Row],[Alin saldo 
1.7.-31.12.2025 (pakkauksia)]])*Lääkkeet[[#This Row],[Kirjanpitoarvo / pakkaus 1.7.2025
(EUR  ALV 0 %)]]</f>
        <v>0</v>
      </c>
      <c r="W1986" s="49" t="str" cm="1">
        <f t="array" ref="W1986">IFERROR(_xlfn.IFS(Lääkkeet[[#This Row],[Sitoutunut pääoma 
1.1.-30.6.2025 (EUR)]]&gt;0,"Täytetyt",Lääkkeet[[#This Row],[Sitoutunut pääoma 
1.7.-31.12.2025 (EUR)]]&gt;0,"Täytetyt"),"")</f>
        <v/>
      </c>
      <c r="X1986" s="49"/>
      <c r="Y1986" s="5">
        <f>Hakulomake!$B$29</f>
        <v>0</v>
      </c>
    </row>
    <row r="1987" spans="2:25" x14ac:dyDescent="0.25">
      <c r="B1987" s="5">
        <f>Hakulomake!$B$17</f>
        <v>0</v>
      </c>
      <c r="J1987" s="16"/>
      <c r="O1987" s="39">
        <f>MIN(Lääkkeet[[#This Row],[Velvoite 1.1.2025 (pakkauksia)]],Lääkkeet[[#This Row],[Suurimman alitusluvan mukainen velvoite 
1.1.-30.6.2025 (pakkauksia)]],Lääkkeet[[#This Row],[Alin saldo 
1.1.-30.6.2025 (pakkauksia)]])*Lääkkeet[[#This Row],[Kirjanpitoarvo / pakkaus 1.1.2025
(EUR  ALV 0 %)]]</f>
        <v>0</v>
      </c>
      <c r="P1987" s="17"/>
      <c r="Q1987" s="12"/>
      <c r="R1987" s="12"/>
      <c r="S1987" s="12"/>
      <c r="T1987" s="13"/>
      <c r="U1987" s="39">
        <f>MIN(Lääkkeet[[#This Row],[Velvoite 1.7.2025 (pakkauksia)]],Lääkkeet[[#This Row],[Suurimman alitusluvan mukainen velvoite
1.7.-31.12.2025 (pakkauksia)]],Lääkkeet[[#This Row],[Alin saldo 
1.7.-31.12.2025 (pakkauksia)]])*Lääkkeet[[#This Row],[Kirjanpitoarvo / pakkaus 1.7.2025
(EUR  ALV 0 %)]]</f>
        <v>0</v>
      </c>
      <c r="W1987" s="49" t="str" cm="1">
        <f t="array" ref="W1987">IFERROR(_xlfn.IFS(Lääkkeet[[#This Row],[Sitoutunut pääoma 
1.1.-30.6.2025 (EUR)]]&gt;0,"Täytetyt",Lääkkeet[[#This Row],[Sitoutunut pääoma 
1.7.-31.12.2025 (EUR)]]&gt;0,"Täytetyt"),"")</f>
        <v/>
      </c>
      <c r="X1987" s="49"/>
      <c r="Y1987" s="5">
        <f>Hakulomake!$B$29</f>
        <v>0</v>
      </c>
    </row>
    <row r="1988" spans="2:25" x14ac:dyDescent="0.25">
      <c r="B1988" s="5">
        <f>Hakulomake!$B$17</f>
        <v>0</v>
      </c>
      <c r="J1988" s="16"/>
      <c r="O1988" s="39">
        <f>MIN(Lääkkeet[[#This Row],[Velvoite 1.1.2025 (pakkauksia)]],Lääkkeet[[#This Row],[Suurimman alitusluvan mukainen velvoite 
1.1.-30.6.2025 (pakkauksia)]],Lääkkeet[[#This Row],[Alin saldo 
1.1.-30.6.2025 (pakkauksia)]])*Lääkkeet[[#This Row],[Kirjanpitoarvo / pakkaus 1.1.2025
(EUR  ALV 0 %)]]</f>
        <v>0</v>
      </c>
      <c r="P1988" s="17"/>
      <c r="Q1988" s="12"/>
      <c r="R1988" s="12"/>
      <c r="S1988" s="12"/>
      <c r="T1988" s="13"/>
      <c r="U1988" s="39">
        <f>MIN(Lääkkeet[[#This Row],[Velvoite 1.7.2025 (pakkauksia)]],Lääkkeet[[#This Row],[Suurimman alitusluvan mukainen velvoite
1.7.-31.12.2025 (pakkauksia)]],Lääkkeet[[#This Row],[Alin saldo 
1.7.-31.12.2025 (pakkauksia)]])*Lääkkeet[[#This Row],[Kirjanpitoarvo / pakkaus 1.7.2025
(EUR  ALV 0 %)]]</f>
        <v>0</v>
      </c>
      <c r="W1988" s="49" t="str" cm="1">
        <f t="array" ref="W1988">IFERROR(_xlfn.IFS(Lääkkeet[[#This Row],[Sitoutunut pääoma 
1.1.-30.6.2025 (EUR)]]&gt;0,"Täytetyt",Lääkkeet[[#This Row],[Sitoutunut pääoma 
1.7.-31.12.2025 (EUR)]]&gt;0,"Täytetyt"),"")</f>
        <v/>
      </c>
      <c r="X1988" s="49"/>
      <c r="Y1988" s="5">
        <f>Hakulomake!$B$29</f>
        <v>0</v>
      </c>
    </row>
    <row r="1989" spans="2:25" x14ac:dyDescent="0.25">
      <c r="B1989" s="5">
        <f>Hakulomake!$B$17</f>
        <v>0</v>
      </c>
      <c r="J1989" s="16"/>
      <c r="O1989" s="39">
        <f>MIN(Lääkkeet[[#This Row],[Velvoite 1.1.2025 (pakkauksia)]],Lääkkeet[[#This Row],[Suurimman alitusluvan mukainen velvoite 
1.1.-30.6.2025 (pakkauksia)]],Lääkkeet[[#This Row],[Alin saldo 
1.1.-30.6.2025 (pakkauksia)]])*Lääkkeet[[#This Row],[Kirjanpitoarvo / pakkaus 1.1.2025
(EUR  ALV 0 %)]]</f>
        <v>0</v>
      </c>
      <c r="P1989" s="17"/>
      <c r="Q1989" s="12"/>
      <c r="R1989" s="12"/>
      <c r="S1989" s="12"/>
      <c r="T1989" s="13"/>
      <c r="U1989" s="39">
        <f>MIN(Lääkkeet[[#This Row],[Velvoite 1.7.2025 (pakkauksia)]],Lääkkeet[[#This Row],[Suurimman alitusluvan mukainen velvoite
1.7.-31.12.2025 (pakkauksia)]],Lääkkeet[[#This Row],[Alin saldo 
1.7.-31.12.2025 (pakkauksia)]])*Lääkkeet[[#This Row],[Kirjanpitoarvo / pakkaus 1.7.2025
(EUR  ALV 0 %)]]</f>
        <v>0</v>
      </c>
      <c r="W1989" s="49" t="str" cm="1">
        <f t="array" ref="W1989">IFERROR(_xlfn.IFS(Lääkkeet[[#This Row],[Sitoutunut pääoma 
1.1.-30.6.2025 (EUR)]]&gt;0,"Täytetyt",Lääkkeet[[#This Row],[Sitoutunut pääoma 
1.7.-31.12.2025 (EUR)]]&gt;0,"Täytetyt"),"")</f>
        <v/>
      </c>
      <c r="X1989" s="49"/>
      <c r="Y1989" s="5">
        <f>Hakulomake!$B$29</f>
        <v>0</v>
      </c>
    </row>
    <row r="1990" spans="2:25" x14ac:dyDescent="0.25">
      <c r="B1990" s="5">
        <f>Hakulomake!$B$17</f>
        <v>0</v>
      </c>
      <c r="J1990" s="16"/>
      <c r="O1990" s="39">
        <f>MIN(Lääkkeet[[#This Row],[Velvoite 1.1.2025 (pakkauksia)]],Lääkkeet[[#This Row],[Suurimman alitusluvan mukainen velvoite 
1.1.-30.6.2025 (pakkauksia)]],Lääkkeet[[#This Row],[Alin saldo 
1.1.-30.6.2025 (pakkauksia)]])*Lääkkeet[[#This Row],[Kirjanpitoarvo / pakkaus 1.1.2025
(EUR  ALV 0 %)]]</f>
        <v>0</v>
      </c>
      <c r="P1990" s="17"/>
      <c r="Q1990" s="12"/>
      <c r="R1990" s="12"/>
      <c r="S1990" s="12"/>
      <c r="T1990" s="13"/>
      <c r="U1990" s="39">
        <f>MIN(Lääkkeet[[#This Row],[Velvoite 1.7.2025 (pakkauksia)]],Lääkkeet[[#This Row],[Suurimman alitusluvan mukainen velvoite
1.7.-31.12.2025 (pakkauksia)]],Lääkkeet[[#This Row],[Alin saldo 
1.7.-31.12.2025 (pakkauksia)]])*Lääkkeet[[#This Row],[Kirjanpitoarvo / pakkaus 1.7.2025
(EUR  ALV 0 %)]]</f>
        <v>0</v>
      </c>
      <c r="W1990" s="49" t="str" cm="1">
        <f t="array" ref="W1990">IFERROR(_xlfn.IFS(Lääkkeet[[#This Row],[Sitoutunut pääoma 
1.1.-30.6.2025 (EUR)]]&gt;0,"Täytetyt",Lääkkeet[[#This Row],[Sitoutunut pääoma 
1.7.-31.12.2025 (EUR)]]&gt;0,"Täytetyt"),"")</f>
        <v/>
      </c>
      <c r="X1990" s="49"/>
      <c r="Y1990" s="5">
        <f>Hakulomake!$B$29</f>
        <v>0</v>
      </c>
    </row>
    <row r="1991" spans="2:25" x14ac:dyDescent="0.25">
      <c r="B1991" s="5">
        <f>Hakulomake!$B$17</f>
        <v>0</v>
      </c>
      <c r="J1991" s="16"/>
      <c r="O1991" s="39">
        <f>MIN(Lääkkeet[[#This Row],[Velvoite 1.1.2025 (pakkauksia)]],Lääkkeet[[#This Row],[Suurimman alitusluvan mukainen velvoite 
1.1.-30.6.2025 (pakkauksia)]],Lääkkeet[[#This Row],[Alin saldo 
1.1.-30.6.2025 (pakkauksia)]])*Lääkkeet[[#This Row],[Kirjanpitoarvo / pakkaus 1.1.2025
(EUR  ALV 0 %)]]</f>
        <v>0</v>
      </c>
      <c r="P1991" s="17"/>
      <c r="Q1991" s="12"/>
      <c r="R1991" s="12"/>
      <c r="S1991" s="12"/>
      <c r="T1991" s="13"/>
      <c r="U1991" s="39">
        <f>MIN(Lääkkeet[[#This Row],[Velvoite 1.7.2025 (pakkauksia)]],Lääkkeet[[#This Row],[Suurimman alitusluvan mukainen velvoite
1.7.-31.12.2025 (pakkauksia)]],Lääkkeet[[#This Row],[Alin saldo 
1.7.-31.12.2025 (pakkauksia)]])*Lääkkeet[[#This Row],[Kirjanpitoarvo / pakkaus 1.7.2025
(EUR  ALV 0 %)]]</f>
        <v>0</v>
      </c>
      <c r="W1991" s="49" t="str" cm="1">
        <f t="array" ref="W1991">IFERROR(_xlfn.IFS(Lääkkeet[[#This Row],[Sitoutunut pääoma 
1.1.-30.6.2025 (EUR)]]&gt;0,"Täytetyt",Lääkkeet[[#This Row],[Sitoutunut pääoma 
1.7.-31.12.2025 (EUR)]]&gt;0,"Täytetyt"),"")</f>
        <v/>
      </c>
      <c r="X1991" s="49"/>
      <c r="Y1991" s="5">
        <f>Hakulomake!$B$29</f>
        <v>0</v>
      </c>
    </row>
    <row r="1992" spans="2:25" x14ac:dyDescent="0.25">
      <c r="B1992" s="5">
        <f>Hakulomake!$B$17</f>
        <v>0</v>
      </c>
      <c r="J1992" s="16"/>
      <c r="O1992" s="39">
        <f>MIN(Lääkkeet[[#This Row],[Velvoite 1.1.2025 (pakkauksia)]],Lääkkeet[[#This Row],[Suurimman alitusluvan mukainen velvoite 
1.1.-30.6.2025 (pakkauksia)]],Lääkkeet[[#This Row],[Alin saldo 
1.1.-30.6.2025 (pakkauksia)]])*Lääkkeet[[#This Row],[Kirjanpitoarvo / pakkaus 1.1.2025
(EUR  ALV 0 %)]]</f>
        <v>0</v>
      </c>
      <c r="P1992" s="17"/>
      <c r="Q1992" s="12"/>
      <c r="R1992" s="12"/>
      <c r="S1992" s="12"/>
      <c r="T1992" s="13"/>
      <c r="U1992" s="39">
        <f>MIN(Lääkkeet[[#This Row],[Velvoite 1.7.2025 (pakkauksia)]],Lääkkeet[[#This Row],[Suurimman alitusluvan mukainen velvoite
1.7.-31.12.2025 (pakkauksia)]],Lääkkeet[[#This Row],[Alin saldo 
1.7.-31.12.2025 (pakkauksia)]])*Lääkkeet[[#This Row],[Kirjanpitoarvo / pakkaus 1.7.2025
(EUR  ALV 0 %)]]</f>
        <v>0</v>
      </c>
      <c r="W1992" s="49" t="str" cm="1">
        <f t="array" ref="W1992">IFERROR(_xlfn.IFS(Lääkkeet[[#This Row],[Sitoutunut pääoma 
1.1.-30.6.2025 (EUR)]]&gt;0,"Täytetyt",Lääkkeet[[#This Row],[Sitoutunut pääoma 
1.7.-31.12.2025 (EUR)]]&gt;0,"Täytetyt"),"")</f>
        <v/>
      </c>
      <c r="X1992" s="49"/>
      <c r="Y1992" s="5">
        <f>Hakulomake!$B$29</f>
        <v>0</v>
      </c>
    </row>
    <row r="1993" spans="2:25" x14ac:dyDescent="0.25">
      <c r="B1993" s="5">
        <f>Hakulomake!$B$17</f>
        <v>0</v>
      </c>
      <c r="J1993" s="16"/>
      <c r="O1993" s="39">
        <f>MIN(Lääkkeet[[#This Row],[Velvoite 1.1.2025 (pakkauksia)]],Lääkkeet[[#This Row],[Suurimman alitusluvan mukainen velvoite 
1.1.-30.6.2025 (pakkauksia)]],Lääkkeet[[#This Row],[Alin saldo 
1.1.-30.6.2025 (pakkauksia)]])*Lääkkeet[[#This Row],[Kirjanpitoarvo / pakkaus 1.1.2025
(EUR  ALV 0 %)]]</f>
        <v>0</v>
      </c>
      <c r="P1993" s="17"/>
      <c r="Q1993" s="12"/>
      <c r="R1993" s="12"/>
      <c r="S1993" s="12"/>
      <c r="T1993" s="13"/>
      <c r="U1993" s="39">
        <f>MIN(Lääkkeet[[#This Row],[Velvoite 1.7.2025 (pakkauksia)]],Lääkkeet[[#This Row],[Suurimman alitusluvan mukainen velvoite
1.7.-31.12.2025 (pakkauksia)]],Lääkkeet[[#This Row],[Alin saldo 
1.7.-31.12.2025 (pakkauksia)]])*Lääkkeet[[#This Row],[Kirjanpitoarvo / pakkaus 1.7.2025
(EUR  ALV 0 %)]]</f>
        <v>0</v>
      </c>
      <c r="W1993" s="49" t="str" cm="1">
        <f t="array" ref="W1993">IFERROR(_xlfn.IFS(Lääkkeet[[#This Row],[Sitoutunut pääoma 
1.1.-30.6.2025 (EUR)]]&gt;0,"Täytetyt",Lääkkeet[[#This Row],[Sitoutunut pääoma 
1.7.-31.12.2025 (EUR)]]&gt;0,"Täytetyt"),"")</f>
        <v/>
      </c>
      <c r="X1993" s="49"/>
      <c r="Y1993" s="5">
        <f>Hakulomake!$B$29</f>
        <v>0</v>
      </c>
    </row>
    <row r="1994" spans="2:25" x14ac:dyDescent="0.25">
      <c r="B1994" s="5">
        <f>Hakulomake!$B$17</f>
        <v>0</v>
      </c>
      <c r="J1994" s="16"/>
      <c r="O1994" s="39">
        <f>MIN(Lääkkeet[[#This Row],[Velvoite 1.1.2025 (pakkauksia)]],Lääkkeet[[#This Row],[Suurimman alitusluvan mukainen velvoite 
1.1.-30.6.2025 (pakkauksia)]],Lääkkeet[[#This Row],[Alin saldo 
1.1.-30.6.2025 (pakkauksia)]])*Lääkkeet[[#This Row],[Kirjanpitoarvo / pakkaus 1.1.2025
(EUR  ALV 0 %)]]</f>
        <v>0</v>
      </c>
      <c r="P1994" s="17"/>
      <c r="Q1994" s="12"/>
      <c r="R1994" s="12"/>
      <c r="S1994" s="12"/>
      <c r="T1994" s="13"/>
      <c r="U1994" s="39">
        <f>MIN(Lääkkeet[[#This Row],[Velvoite 1.7.2025 (pakkauksia)]],Lääkkeet[[#This Row],[Suurimman alitusluvan mukainen velvoite
1.7.-31.12.2025 (pakkauksia)]],Lääkkeet[[#This Row],[Alin saldo 
1.7.-31.12.2025 (pakkauksia)]])*Lääkkeet[[#This Row],[Kirjanpitoarvo / pakkaus 1.7.2025
(EUR  ALV 0 %)]]</f>
        <v>0</v>
      </c>
      <c r="W1994" s="49" t="str" cm="1">
        <f t="array" ref="W1994">IFERROR(_xlfn.IFS(Lääkkeet[[#This Row],[Sitoutunut pääoma 
1.1.-30.6.2025 (EUR)]]&gt;0,"Täytetyt",Lääkkeet[[#This Row],[Sitoutunut pääoma 
1.7.-31.12.2025 (EUR)]]&gt;0,"Täytetyt"),"")</f>
        <v/>
      </c>
      <c r="X1994" s="49"/>
      <c r="Y1994" s="5">
        <f>Hakulomake!$B$29</f>
        <v>0</v>
      </c>
    </row>
    <row r="1995" spans="2:25" x14ac:dyDescent="0.25">
      <c r="B1995" s="5">
        <f>Hakulomake!$B$17</f>
        <v>0</v>
      </c>
      <c r="J1995" s="16"/>
      <c r="O1995" s="39">
        <f>MIN(Lääkkeet[[#This Row],[Velvoite 1.1.2025 (pakkauksia)]],Lääkkeet[[#This Row],[Suurimman alitusluvan mukainen velvoite 
1.1.-30.6.2025 (pakkauksia)]],Lääkkeet[[#This Row],[Alin saldo 
1.1.-30.6.2025 (pakkauksia)]])*Lääkkeet[[#This Row],[Kirjanpitoarvo / pakkaus 1.1.2025
(EUR  ALV 0 %)]]</f>
        <v>0</v>
      </c>
      <c r="P1995" s="17"/>
      <c r="Q1995" s="12"/>
      <c r="R1995" s="12"/>
      <c r="S1995" s="12"/>
      <c r="T1995" s="13"/>
      <c r="U1995" s="39">
        <f>MIN(Lääkkeet[[#This Row],[Velvoite 1.7.2025 (pakkauksia)]],Lääkkeet[[#This Row],[Suurimman alitusluvan mukainen velvoite
1.7.-31.12.2025 (pakkauksia)]],Lääkkeet[[#This Row],[Alin saldo 
1.7.-31.12.2025 (pakkauksia)]])*Lääkkeet[[#This Row],[Kirjanpitoarvo / pakkaus 1.7.2025
(EUR  ALV 0 %)]]</f>
        <v>0</v>
      </c>
      <c r="W1995" s="49" t="str" cm="1">
        <f t="array" ref="W1995">IFERROR(_xlfn.IFS(Lääkkeet[[#This Row],[Sitoutunut pääoma 
1.1.-30.6.2025 (EUR)]]&gt;0,"Täytetyt",Lääkkeet[[#This Row],[Sitoutunut pääoma 
1.7.-31.12.2025 (EUR)]]&gt;0,"Täytetyt"),"")</f>
        <v/>
      </c>
      <c r="X1995" s="49"/>
      <c r="Y1995" s="5">
        <f>Hakulomake!$B$29</f>
        <v>0</v>
      </c>
    </row>
    <row r="1996" spans="2:25" x14ac:dyDescent="0.25">
      <c r="B1996" s="5">
        <f>Hakulomake!$B$17</f>
        <v>0</v>
      </c>
      <c r="J1996" s="16"/>
      <c r="O1996" s="39">
        <f>MIN(Lääkkeet[[#This Row],[Velvoite 1.1.2025 (pakkauksia)]],Lääkkeet[[#This Row],[Suurimman alitusluvan mukainen velvoite 
1.1.-30.6.2025 (pakkauksia)]],Lääkkeet[[#This Row],[Alin saldo 
1.1.-30.6.2025 (pakkauksia)]])*Lääkkeet[[#This Row],[Kirjanpitoarvo / pakkaus 1.1.2025
(EUR  ALV 0 %)]]</f>
        <v>0</v>
      </c>
      <c r="P1996" s="17"/>
      <c r="Q1996" s="12"/>
      <c r="R1996" s="12"/>
      <c r="S1996" s="12"/>
      <c r="T1996" s="13"/>
      <c r="U1996" s="39">
        <f>MIN(Lääkkeet[[#This Row],[Velvoite 1.7.2025 (pakkauksia)]],Lääkkeet[[#This Row],[Suurimman alitusluvan mukainen velvoite
1.7.-31.12.2025 (pakkauksia)]],Lääkkeet[[#This Row],[Alin saldo 
1.7.-31.12.2025 (pakkauksia)]])*Lääkkeet[[#This Row],[Kirjanpitoarvo / pakkaus 1.7.2025
(EUR  ALV 0 %)]]</f>
        <v>0</v>
      </c>
      <c r="W1996" s="49" t="str" cm="1">
        <f t="array" ref="W1996">IFERROR(_xlfn.IFS(Lääkkeet[[#This Row],[Sitoutunut pääoma 
1.1.-30.6.2025 (EUR)]]&gt;0,"Täytetyt",Lääkkeet[[#This Row],[Sitoutunut pääoma 
1.7.-31.12.2025 (EUR)]]&gt;0,"Täytetyt"),"")</f>
        <v/>
      </c>
      <c r="X1996" s="49"/>
      <c r="Y1996" s="5">
        <f>Hakulomake!$B$29</f>
        <v>0</v>
      </c>
    </row>
    <row r="1997" spans="2:25" x14ac:dyDescent="0.25">
      <c r="B1997" s="5">
        <f>Hakulomake!$B$17</f>
        <v>0</v>
      </c>
      <c r="J1997" s="16"/>
      <c r="O1997" s="39">
        <f>MIN(Lääkkeet[[#This Row],[Velvoite 1.1.2025 (pakkauksia)]],Lääkkeet[[#This Row],[Suurimman alitusluvan mukainen velvoite 
1.1.-30.6.2025 (pakkauksia)]],Lääkkeet[[#This Row],[Alin saldo 
1.1.-30.6.2025 (pakkauksia)]])*Lääkkeet[[#This Row],[Kirjanpitoarvo / pakkaus 1.1.2025
(EUR  ALV 0 %)]]</f>
        <v>0</v>
      </c>
      <c r="P1997" s="17"/>
      <c r="Q1997" s="12"/>
      <c r="R1997" s="12"/>
      <c r="S1997" s="12"/>
      <c r="T1997" s="13"/>
      <c r="U1997" s="39">
        <f>MIN(Lääkkeet[[#This Row],[Velvoite 1.7.2025 (pakkauksia)]],Lääkkeet[[#This Row],[Suurimman alitusluvan mukainen velvoite
1.7.-31.12.2025 (pakkauksia)]],Lääkkeet[[#This Row],[Alin saldo 
1.7.-31.12.2025 (pakkauksia)]])*Lääkkeet[[#This Row],[Kirjanpitoarvo / pakkaus 1.7.2025
(EUR  ALV 0 %)]]</f>
        <v>0</v>
      </c>
      <c r="W1997" s="49" t="str" cm="1">
        <f t="array" ref="W1997">IFERROR(_xlfn.IFS(Lääkkeet[[#This Row],[Sitoutunut pääoma 
1.1.-30.6.2025 (EUR)]]&gt;0,"Täytetyt",Lääkkeet[[#This Row],[Sitoutunut pääoma 
1.7.-31.12.2025 (EUR)]]&gt;0,"Täytetyt"),"")</f>
        <v/>
      </c>
      <c r="X1997" s="49"/>
      <c r="Y1997" s="5">
        <f>Hakulomake!$B$29</f>
        <v>0</v>
      </c>
    </row>
    <row r="1998" spans="2:25" x14ac:dyDescent="0.25">
      <c r="B1998" s="5">
        <f>Hakulomake!$B$17</f>
        <v>0</v>
      </c>
      <c r="J1998" s="16"/>
      <c r="O1998" s="39">
        <f>MIN(Lääkkeet[[#This Row],[Velvoite 1.1.2025 (pakkauksia)]],Lääkkeet[[#This Row],[Suurimman alitusluvan mukainen velvoite 
1.1.-30.6.2025 (pakkauksia)]],Lääkkeet[[#This Row],[Alin saldo 
1.1.-30.6.2025 (pakkauksia)]])*Lääkkeet[[#This Row],[Kirjanpitoarvo / pakkaus 1.1.2025
(EUR  ALV 0 %)]]</f>
        <v>0</v>
      </c>
      <c r="P1998" s="17"/>
      <c r="Q1998" s="12"/>
      <c r="R1998" s="12"/>
      <c r="S1998" s="12"/>
      <c r="T1998" s="13"/>
      <c r="U1998" s="39">
        <f>MIN(Lääkkeet[[#This Row],[Velvoite 1.7.2025 (pakkauksia)]],Lääkkeet[[#This Row],[Suurimman alitusluvan mukainen velvoite
1.7.-31.12.2025 (pakkauksia)]],Lääkkeet[[#This Row],[Alin saldo 
1.7.-31.12.2025 (pakkauksia)]])*Lääkkeet[[#This Row],[Kirjanpitoarvo / pakkaus 1.7.2025
(EUR  ALV 0 %)]]</f>
        <v>0</v>
      </c>
      <c r="W1998" s="49" t="str" cm="1">
        <f t="array" ref="W1998">IFERROR(_xlfn.IFS(Lääkkeet[[#This Row],[Sitoutunut pääoma 
1.1.-30.6.2025 (EUR)]]&gt;0,"Täytetyt",Lääkkeet[[#This Row],[Sitoutunut pääoma 
1.7.-31.12.2025 (EUR)]]&gt;0,"Täytetyt"),"")</f>
        <v/>
      </c>
      <c r="X1998" s="49"/>
      <c r="Y1998" s="5">
        <f>Hakulomake!$B$29</f>
        <v>0</v>
      </c>
    </row>
    <row r="1999" spans="2:25" x14ac:dyDescent="0.25">
      <c r="B1999" s="5">
        <f>Hakulomake!$B$17</f>
        <v>0</v>
      </c>
      <c r="J1999" s="16"/>
      <c r="O1999" s="39">
        <f>MIN(Lääkkeet[[#This Row],[Velvoite 1.1.2025 (pakkauksia)]],Lääkkeet[[#This Row],[Suurimman alitusluvan mukainen velvoite 
1.1.-30.6.2025 (pakkauksia)]],Lääkkeet[[#This Row],[Alin saldo 
1.1.-30.6.2025 (pakkauksia)]])*Lääkkeet[[#This Row],[Kirjanpitoarvo / pakkaus 1.1.2025
(EUR  ALV 0 %)]]</f>
        <v>0</v>
      </c>
      <c r="P1999" s="17"/>
      <c r="Q1999" s="12"/>
      <c r="R1999" s="12"/>
      <c r="S1999" s="12"/>
      <c r="T1999" s="13"/>
      <c r="U1999" s="39">
        <f>MIN(Lääkkeet[[#This Row],[Velvoite 1.7.2025 (pakkauksia)]],Lääkkeet[[#This Row],[Suurimman alitusluvan mukainen velvoite
1.7.-31.12.2025 (pakkauksia)]],Lääkkeet[[#This Row],[Alin saldo 
1.7.-31.12.2025 (pakkauksia)]])*Lääkkeet[[#This Row],[Kirjanpitoarvo / pakkaus 1.7.2025
(EUR  ALV 0 %)]]</f>
        <v>0</v>
      </c>
      <c r="W1999" s="49" t="str" cm="1">
        <f t="array" ref="W1999">IFERROR(_xlfn.IFS(Lääkkeet[[#This Row],[Sitoutunut pääoma 
1.1.-30.6.2025 (EUR)]]&gt;0,"Täytetyt",Lääkkeet[[#This Row],[Sitoutunut pääoma 
1.7.-31.12.2025 (EUR)]]&gt;0,"Täytetyt"),"")</f>
        <v/>
      </c>
      <c r="X1999" s="49"/>
      <c r="Y1999" s="5">
        <f>Hakulomake!$B$29</f>
        <v>0</v>
      </c>
    </row>
  </sheetData>
  <sheetProtection algorithmName="SHA-512" hashValue="KybjHOXVKYSKiGD2VeBVq615MwC3UwJOlJdLJu/WKaV5XtrNyo/A6gs4YpShlnLTDCnL4NUDjGPaPzFM8M1S3Q==" saltValue="yBGoNFxAe1JVZR6HJ9jaQA==" spinCount="100000" sheet="1" formatCells="0" formatColumns="0" formatRows="0" insertColumns="0" insertRows="0" deleteRows="0" sort="0" autoFilter="0"/>
  <conditionalFormatting sqref="B3:B1470 K3:X1470 B1471:X1599">
    <cfRule type="expression" dxfId="1" priority="2">
      <formula>$A$1=$A3</formula>
    </cfRule>
  </conditionalFormatting>
  <conditionalFormatting sqref="C3:J1470">
    <cfRule type="expression" dxfId="0" priority="1">
      <formula>$A$1=$A3</formula>
    </cfRule>
  </conditionalFormatting>
  <dataValidations count="1">
    <dataValidation operator="equal" allowBlank="1" showInputMessage="1" showErrorMessage="1" sqref="U2" xr:uid="{7F447731-C209-4961-96D3-163A5F6B5973}"/>
  </dataValidations>
  <pageMargins left="0.23622047244094491" right="0.23622047244094491" top="0.74803149606299213" bottom="0.74803149606299213" header="0.31496062992125984" footer="0.31496062992125984"/>
  <pageSetup paperSize="9" scale="25" fitToHeight="0" orientation="landscape"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70FF4-5103-49AB-AC97-34C3B5ED818C}">
  <dimension ref="A1:R1003"/>
  <sheetViews>
    <sheetView zoomScale="90" zoomScaleNormal="90" workbookViewId="0">
      <selection activeCell="B13" sqref="B13"/>
    </sheetView>
  </sheetViews>
  <sheetFormatPr defaultColWidth="8.88671875" defaultRowHeight="13.2" x14ac:dyDescent="0.25"/>
  <cols>
    <col min="1" max="1" width="1.6640625" style="5" customWidth="1"/>
    <col min="2" max="2" width="14.33203125" style="5" customWidth="1"/>
    <col min="3" max="3" width="43.6640625" style="5" customWidth="1"/>
    <col min="4" max="4" width="17.88671875" style="5" bestFit="1" customWidth="1"/>
    <col min="5" max="5" width="17.88671875" style="5" customWidth="1"/>
    <col min="6" max="6" width="26.6640625" style="11" bestFit="1" customWidth="1"/>
    <col min="7" max="7" width="15.109375" style="11" bestFit="1" customWidth="1"/>
    <col min="8" max="8" width="18.33203125" style="11" bestFit="1" customWidth="1"/>
    <col min="9" max="9" width="20.33203125" style="35" bestFit="1" customWidth="1"/>
    <col min="10" max="10" width="19.33203125" style="11" bestFit="1" customWidth="1"/>
    <col min="11" max="11" width="17.88671875" style="11" bestFit="1" customWidth="1"/>
    <col min="12" max="12" width="17.88671875" style="11" customWidth="1"/>
    <col min="13" max="13" width="28.109375" style="11" bestFit="1" customWidth="1"/>
    <col min="14" max="14" width="16.33203125" style="11" bestFit="1" customWidth="1"/>
    <col min="15" max="15" width="18.33203125" style="11" bestFit="1" customWidth="1"/>
    <col min="16" max="16" width="22.109375" style="35" bestFit="1" customWidth="1"/>
    <col min="17" max="17" width="19.33203125" style="11" customWidth="1"/>
    <col min="18" max="18" width="52.5546875" style="5" customWidth="1"/>
    <col min="19" max="16384" width="8.88671875" style="5"/>
  </cols>
  <sheetData>
    <row r="1" spans="1:18" s="28" customFormat="1" x14ac:dyDescent="0.25"/>
    <row r="2" spans="1:18" s="28" customFormat="1" ht="15.6" x14ac:dyDescent="0.3">
      <c r="B2" s="37" t="s">
        <v>2622</v>
      </c>
    </row>
    <row r="3" spans="1:18" s="29" customFormat="1" x14ac:dyDescent="0.25">
      <c r="F3" s="30"/>
      <c r="G3" s="30"/>
      <c r="H3" s="30"/>
      <c r="I3" s="30"/>
      <c r="J3" s="30"/>
      <c r="K3" s="30"/>
      <c r="L3" s="30"/>
      <c r="M3" s="30"/>
      <c r="N3" s="30"/>
      <c r="O3" s="30"/>
      <c r="P3" s="30"/>
      <c r="Q3" s="30"/>
    </row>
    <row r="4" spans="1:18" s="29" customFormat="1" x14ac:dyDescent="0.25">
      <c r="B4" s="31" t="s">
        <v>2623</v>
      </c>
      <c r="C4" s="31"/>
      <c r="D4" s="46">
        <f>SUM($I$13:$I$1003)</f>
        <v>0</v>
      </c>
      <c r="F4" s="30"/>
      <c r="G4" s="30"/>
      <c r="H4" s="30"/>
      <c r="I4" s="30"/>
      <c r="J4" s="30"/>
      <c r="K4" s="30"/>
      <c r="L4" s="30"/>
      <c r="M4" s="30"/>
      <c r="N4" s="30"/>
      <c r="O4" s="30"/>
      <c r="P4" s="30"/>
      <c r="Q4" s="30"/>
    </row>
    <row r="5" spans="1:18" s="29" customFormat="1" x14ac:dyDescent="0.25">
      <c r="B5" s="31" t="s">
        <v>2624</v>
      </c>
      <c r="C5" s="31"/>
      <c r="D5" s="46">
        <f>SUM($P$13:$P$1003)</f>
        <v>0</v>
      </c>
      <c r="F5" s="30"/>
      <c r="G5" s="30"/>
      <c r="H5" s="30"/>
      <c r="I5" s="30"/>
      <c r="J5" s="30"/>
      <c r="K5" s="30"/>
      <c r="L5" s="30"/>
      <c r="M5" s="30"/>
      <c r="N5" s="30"/>
      <c r="O5" s="30"/>
      <c r="P5" s="30"/>
      <c r="Q5" s="30"/>
    </row>
    <row r="6" spans="1:18" s="29" customFormat="1" x14ac:dyDescent="0.25">
      <c r="B6" s="31" t="s">
        <v>26</v>
      </c>
      <c r="C6" s="31"/>
      <c r="D6" s="46">
        <f>SUM($D$4:$D$5)</f>
        <v>0</v>
      </c>
      <c r="F6" s="30"/>
      <c r="G6" s="30"/>
      <c r="H6" s="30"/>
      <c r="I6" s="30"/>
      <c r="J6" s="30"/>
      <c r="K6" s="30"/>
      <c r="L6" s="30"/>
      <c r="M6" s="30"/>
      <c r="N6" s="30"/>
      <c r="O6" s="30"/>
      <c r="P6" s="30"/>
      <c r="Q6" s="30"/>
    </row>
    <row r="7" spans="1:18" s="29" customFormat="1" x14ac:dyDescent="0.25">
      <c r="B7" s="31" t="s">
        <v>2625</v>
      </c>
      <c r="C7" s="31"/>
      <c r="D7" s="46">
        <f>(31+29+31+30+31+30)/366*$D$4*Hakulomake!$C$43</f>
        <v>0</v>
      </c>
      <c r="F7" s="30"/>
      <c r="G7" s="30"/>
      <c r="H7" s="30"/>
      <c r="I7" s="30"/>
      <c r="J7" s="30"/>
      <c r="K7" s="30"/>
      <c r="L7" s="30"/>
      <c r="M7" s="30"/>
      <c r="N7" s="30"/>
      <c r="O7" s="30"/>
      <c r="P7" s="30"/>
      <c r="Q7" s="30"/>
    </row>
    <row r="8" spans="1:18" s="29" customFormat="1" x14ac:dyDescent="0.25">
      <c r="B8" s="31" t="s">
        <v>2626</v>
      </c>
      <c r="C8" s="31"/>
      <c r="D8" s="46">
        <f>(31+31+30+31+30+31)/366*$D$5*Hakulomake!$C$44</f>
        <v>0</v>
      </c>
      <c r="F8" s="30"/>
      <c r="G8" s="30"/>
      <c r="H8" s="30"/>
      <c r="I8" s="30"/>
      <c r="J8" s="30"/>
      <c r="K8" s="30"/>
      <c r="L8" s="30"/>
      <c r="M8" s="30"/>
      <c r="N8" s="30"/>
      <c r="O8" s="30"/>
      <c r="P8" s="30"/>
      <c r="Q8" s="30"/>
    </row>
    <row r="9" spans="1:18" s="29" customFormat="1" x14ac:dyDescent="0.25">
      <c r="B9" s="32" t="s">
        <v>2627</v>
      </c>
      <c r="C9" s="32"/>
      <c r="D9" s="47">
        <f>SUM($D$7:$D$8)</f>
        <v>0</v>
      </c>
      <c r="F9" s="30"/>
      <c r="G9" s="30"/>
      <c r="H9" s="30"/>
      <c r="I9" s="30"/>
      <c r="J9" s="30"/>
      <c r="K9" s="30"/>
      <c r="L9" s="30"/>
      <c r="M9" s="30"/>
      <c r="N9" s="30"/>
      <c r="O9" s="30"/>
      <c r="P9" s="30"/>
      <c r="Q9" s="30"/>
    </row>
    <row r="10" spans="1:18" s="29" customFormat="1" x14ac:dyDescent="0.25">
      <c r="F10" s="30"/>
      <c r="G10" s="30"/>
      <c r="H10" s="30"/>
      <c r="I10" s="30"/>
      <c r="J10" s="30"/>
      <c r="K10" s="30"/>
      <c r="L10" s="30"/>
      <c r="M10" s="30"/>
      <c r="N10" s="30"/>
      <c r="O10" s="30"/>
      <c r="P10" s="30"/>
      <c r="Q10" s="30"/>
    </row>
    <row r="11" spans="1:18" s="29" customFormat="1" ht="13.8" thickBot="1" x14ac:dyDescent="0.3">
      <c r="F11" s="30"/>
      <c r="G11" s="30"/>
      <c r="H11" s="30"/>
      <c r="I11" s="30"/>
      <c r="J11" s="30"/>
      <c r="K11" s="30"/>
      <c r="L11" s="30"/>
      <c r="M11" s="30"/>
      <c r="N11" s="30"/>
      <c r="O11" s="30"/>
      <c r="P11" s="30"/>
      <c r="Q11" s="30"/>
    </row>
    <row r="12" spans="1:18" s="29" customFormat="1" ht="45" customHeight="1" thickBot="1" x14ac:dyDescent="0.3">
      <c r="A12"/>
      <c r="B12" s="33" t="s">
        <v>2628</v>
      </c>
      <c r="C12" s="25" t="s">
        <v>2629</v>
      </c>
      <c r="D12" s="25" t="s">
        <v>2651</v>
      </c>
      <c r="E12" s="25" t="s">
        <v>2663</v>
      </c>
      <c r="F12" s="25" t="s">
        <v>2652</v>
      </c>
      <c r="G12" s="25" t="s">
        <v>2653</v>
      </c>
      <c r="H12" s="26" t="s">
        <v>2654</v>
      </c>
      <c r="I12" s="25" t="s">
        <v>2655</v>
      </c>
      <c r="J12" s="25" t="s">
        <v>2656</v>
      </c>
      <c r="K12" s="25" t="s">
        <v>2657</v>
      </c>
      <c r="L12" s="25" t="s">
        <v>2664</v>
      </c>
      <c r="M12" s="25" t="s">
        <v>2658</v>
      </c>
      <c r="N12" s="25" t="s">
        <v>2659</v>
      </c>
      <c r="O12" s="25" t="s">
        <v>2660</v>
      </c>
      <c r="P12" s="25" t="s">
        <v>2661</v>
      </c>
      <c r="Q12" s="25" t="s">
        <v>2662</v>
      </c>
      <c r="R12" s="34" t="s">
        <v>2630</v>
      </c>
    </row>
    <row r="13" spans="1:18" x14ac:dyDescent="0.25">
      <c r="C13" s="6"/>
      <c r="D13" s="12"/>
      <c r="E13" s="12"/>
      <c r="F13" s="27"/>
      <c r="G13" s="27"/>
      <c r="H13" s="27"/>
      <c r="I13" s="48">
        <f t="shared" ref="I13:I76" si="0">MIN(D13,F13,G13)*H13</f>
        <v>0</v>
      </c>
      <c r="K13" s="12"/>
      <c r="L13" s="12"/>
      <c r="M13" s="27"/>
      <c r="N13" s="27"/>
      <c r="O13" s="27"/>
      <c r="P13" s="48">
        <f>MIN(K13,M13,N13)*O13</f>
        <v>0</v>
      </c>
    </row>
    <row r="14" spans="1:18" x14ac:dyDescent="0.25">
      <c r="D14" s="18"/>
      <c r="E14" s="18"/>
      <c r="F14" s="27"/>
      <c r="G14" s="27"/>
      <c r="H14" s="27"/>
      <c r="I14" s="48">
        <f t="shared" si="0"/>
        <v>0</v>
      </c>
      <c r="K14" s="12"/>
      <c r="L14" s="12"/>
      <c r="M14" s="27"/>
      <c r="N14" s="27"/>
      <c r="O14" s="27"/>
      <c r="P14" s="48">
        <f t="shared" ref="P14:P77" si="1">MIN(K14,M14,N14)*O14</f>
        <v>0</v>
      </c>
    </row>
    <row r="15" spans="1:18" x14ac:dyDescent="0.25">
      <c r="C15" s="6"/>
      <c r="D15" s="12"/>
      <c r="E15" s="12"/>
      <c r="F15" s="27"/>
      <c r="G15" s="27"/>
      <c r="H15" s="27"/>
      <c r="I15" s="48">
        <f t="shared" si="0"/>
        <v>0</v>
      </c>
      <c r="K15" s="12"/>
      <c r="L15" s="12"/>
      <c r="M15" s="27"/>
      <c r="N15" s="27"/>
      <c r="O15" s="27"/>
      <c r="P15" s="48">
        <f t="shared" si="1"/>
        <v>0</v>
      </c>
    </row>
    <row r="16" spans="1:18" x14ac:dyDescent="0.25">
      <c r="B16" s="6"/>
      <c r="C16" s="6"/>
      <c r="D16" s="18"/>
      <c r="E16" s="18"/>
      <c r="F16" s="36"/>
      <c r="G16" s="36"/>
      <c r="H16" s="36"/>
      <c r="I16" s="48">
        <f t="shared" si="0"/>
        <v>0</v>
      </c>
      <c r="K16" s="12"/>
      <c r="L16" s="12"/>
      <c r="M16" s="27"/>
      <c r="N16" s="27"/>
      <c r="O16" s="27"/>
      <c r="P16" s="48">
        <f t="shared" si="1"/>
        <v>0</v>
      </c>
    </row>
    <row r="17" spans="2:16" x14ac:dyDescent="0.25">
      <c r="D17" s="12"/>
      <c r="E17" s="12"/>
      <c r="F17" s="36"/>
      <c r="G17" s="27"/>
      <c r="H17" s="27"/>
      <c r="I17" s="48">
        <f t="shared" si="0"/>
        <v>0</v>
      </c>
      <c r="K17" s="12"/>
      <c r="L17" s="12"/>
      <c r="M17" s="27"/>
      <c r="N17" s="27"/>
      <c r="O17" s="27"/>
      <c r="P17" s="48">
        <f t="shared" si="1"/>
        <v>0</v>
      </c>
    </row>
    <row r="18" spans="2:16" s="11" customFormat="1" x14ac:dyDescent="0.25">
      <c r="B18" s="56"/>
      <c r="C18" s="5"/>
      <c r="D18" s="12"/>
      <c r="E18" s="12"/>
      <c r="F18" s="27"/>
      <c r="G18" s="27"/>
      <c r="H18" s="27"/>
      <c r="I18" s="48">
        <f t="shared" si="0"/>
        <v>0</v>
      </c>
      <c r="K18" s="12"/>
      <c r="L18" s="12"/>
      <c r="M18" s="27"/>
      <c r="N18" s="27"/>
      <c r="O18" s="27"/>
      <c r="P18" s="48">
        <f t="shared" si="1"/>
        <v>0</v>
      </c>
    </row>
    <row r="19" spans="2:16" s="11" customFormat="1" x14ac:dyDescent="0.25">
      <c r="C19" s="5"/>
      <c r="D19" s="12"/>
      <c r="E19" s="12"/>
      <c r="F19" s="27"/>
      <c r="G19" s="36"/>
      <c r="H19" s="36"/>
      <c r="I19" s="48">
        <f t="shared" si="0"/>
        <v>0</v>
      </c>
      <c r="K19" s="12"/>
      <c r="L19" s="12"/>
      <c r="M19" s="27"/>
      <c r="N19" s="27"/>
      <c r="O19" s="27"/>
      <c r="P19" s="48">
        <f t="shared" si="1"/>
        <v>0</v>
      </c>
    </row>
    <row r="20" spans="2:16" s="11" customFormat="1" x14ac:dyDescent="0.25">
      <c r="C20" s="5"/>
      <c r="D20" s="12"/>
      <c r="E20" s="12"/>
      <c r="F20" s="27"/>
      <c r="G20" s="27"/>
      <c r="H20" s="27"/>
      <c r="I20" s="48">
        <f t="shared" si="0"/>
        <v>0</v>
      </c>
      <c r="K20" s="12"/>
      <c r="L20" s="12"/>
      <c r="M20" s="27"/>
      <c r="N20" s="27"/>
      <c r="O20" s="27"/>
      <c r="P20" s="48">
        <f t="shared" si="1"/>
        <v>0</v>
      </c>
    </row>
    <row r="21" spans="2:16" s="11" customFormat="1" x14ac:dyDescent="0.25">
      <c r="C21" s="5"/>
      <c r="D21" s="12"/>
      <c r="E21" s="12"/>
      <c r="F21" s="27"/>
      <c r="G21" s="27"/>
      <c r="H21" s="27"/>
      <c r="I21" s="48">
        <f t="shared" si="0"/>
        <v>0</v>
      </c>
      <c r="K21" s="12"/>
      <c r="L21" s="12"/>
      <c r="M21" s="27"/>
      <c r="N21" s="27"/>
      <c r="O21" s="27"/>
      <c r="P21" s="48">
        <f t="shared" si="1"/>
        <v>0</v>
      </c>
    </row>
    <row r="22" spans="2:16" s="11" customFormat="1" x14ac:dyDescent="0.25">
      <c r="C22" s="5"/>
      <c r="D22" s="12"/>
      <c r="E22" s="12"/>
      <c r="F22" s="27"/>
      <c r="G22" s="27"/>
      <c r="H22" s="27"/>
      <c r="I22" s="48">
        <f t="shared" si="0"/>
        <v>0</v>
      </c>
      <c r="K22" s="12"/>
      <c r="L22" s="12"/>
      <c r="M22" s="27"/>
      <c r="N22" s="27"/>
      <c r="O22" s="27"/>
      <c r="P22" s="48">
        <f t="shared" si="1"/>
        <v>0</v>
      </c>
    </row>
    <row r="23" spans="2:16" s="11" customFormat="1" x14ac:dyDescent="0.25">
      <c r="C23" s="5"/>
      <c r="D23" s="12"/>
      <c r="E23" s="12"/>
      <c r="F23" s="27"/>
      <c r="G23" s="27"/>
      <c r="H23" s="27"/>
      <c r="I23" s="48">
        <f t="shared" si="0"/>
        <v>0</v>
      </c>
      <c r="K23" s="12"/>
      <c r="L23" s="12"/>
      <c r="M23" s="27"/>
      <c r="N23" s="27"/>
      <c r="O23" s="27"/>
      <c r="P23" s="48">
        <f t="shared" si="1"/>
        <v>0</v>
      </c>
    </row>
    <row r="24" spans="2:16" s="11" customFormat="1" x14ac:dyDescent="0.25">
      <c r="C24" s="5"/>
      <c r="D24" s="12"/>
      <c r="E24" s="12"/>
      <c r="F24" s="27"/>
      <c r="G24" s="27"/>
      <c r="H24" s="27"/>
      <c r="I24" s="48">
        <f t="shared" si="0"/>
        <v>0</v>
      </c>
      <c r="K24" s="12"/>
      <c r="L24" s="12"/>
      <c r="M24" s="27"/>
      <c r="N24" s="27"/>
      <c r="O24" s="27"/>
      <c r="P24" s="48">
        <f t="shared" si="1"/>
        <v>0</v>
      </c>
    </row>
    <row r="25" spans="2:16" s="11" customFormat="1" x14ac:dyDescent="0.25">
      <c r="C25" s="5"/>
      <c r="D25" s="12"/>
      <c r="E25" s="12"/>
      <c r="F25" s="27"/>
      <c r="G25" s="27"/>
      <c r="H25" s="27"/>
      <c r="I25" s="48">
        <f t="shared" si="0"/>
        <v>0</v>
      </c>
      <c r="K25" s="12"/>
      <c r="L25" s="12"/>
      <c r="M25" s="27"/>
      <c r="N25" s="27"/>
      <c r="O25" s="27"/>
      <c r="P25" s="48">
        <f t="shared" si="1"/>
        <v>0</v>
      </c>
    </row>
    <row r="26" spans="2:16" s="11" customFormat="1" x14ac:dyDescent="0.25">
      <c r="C26" s="5"/>
      <c r="D26" s="12"/>
      <c r="E26" s="12"/>
      <c r="F26" s="27"/>
      <c r="G26" s="27"/>
      <c r="H26" s="27"/>
      <c r="I26" s="48">
        <f t="shared" si="0"/>
        <v>0</v>
      </c>
      <c r="K26" s="12"/>
      <c r="L26" s="12"/>
      <c r="M26" s="27"/>
      <c r="N26" s="27"/>
      <c r="O26" s="27"/>
      <c r="P26" s="48">
        <f t="shared" si="1"/>
        <v>0</v>
      </c>
    </row>
    <row r="27" spans="2:16" s="11" customFormat="1" x14ac:dyDescent="0.25">
      <c r="C27" s="5"/>
      <c r="D27" s="12"/>
      <c r="E27" s="12"/>
      <c r="F27" s="27"/>
      <c r="G27" s="27"/>
      <c r="H27" s="27"/>
      <c r="I27" s="48">
        <f t="shared" si="0"/>
        <v>0</v>
      </c>
      <c r="K27" s="12"/>
      <c r="L27" s="12"/>
      <c r="M27" s="27"/>
      <c r="N27" s="27"/>
      <c r="O27" s="27"/>
      <c r="P27" s="48">
        <f t="shared" si="1"/>
        <v>0</v>
      </c>
    </row>
    <row r="28" spans="2:16" s="11" customFormat="1" x14ac:dyDescent="0.25">
      <c r="C28" s="5"/>
      <c r="D28" s="12"/>
      <c r="E28" s="12"/>
      <c r="F28" s="27"/>
      <c r="G28" s="27"/>
      <c r="H28" s="27"/>
      <c r="I28" s="48">
        <f t="shared" si="0"/>
        <v>0</v>
      </c>
      <c r="K28" s="12"/>
      <c r="L28" s="12"/>
      <c r="M28" s="27"/>
      <c r="N28" s="27"/>
      <c r="O28" s="27"/>
      <c r="P28" s="48">
        <f t="shared" si="1"/>
        <v>0</v>
      </c>
    </row>
    <row r="29" spans="2:16" s="11" customFormat="1" x14ac:dyDescent="0.25">
      <c r="C29" s="5"/>
      <c r="D29" s="12"/>
      <c r="E29" s="12"/>
      <c r="F29" s="27"/>
      <c r="G29" s="27"/>
      <c r="H29" s="27"/>
      <c r="I29" s="48">
        <f t="shared" si="0"/>
        <v>0</v>
      </c>
      <c r="K29" s="12"/>
      <c r="L29" s="12"/>
      <c r="M29" s="27"/>
      <c r="N29" s="27"/>
      <c r="O29" s="27"/>
      <c r="P29" s="48">
        <f t="shared" si="1"/>
        <v>0</v>
      </c>
    </row>
    <row r="30" spans="2:16" s="11" customFormat="1" x14ac:dyDescent="0.25">
      <c r="C30" s="5"/>
      <c r="D30" s="12"/>
      <c r="E30" s="12"/>
      <c r="F30" s="27"/>
      <c r="G30" s="27"/>
      <c r="H30" s="27"/>
      <c r="I30" s="48">
        <f t="shared" si="0"/>
        <v>0</v>
      </c>
      <c r="K30" s="12"/>
      <c r="L30" s="12"/>
      <c r="M30" s="27"/>
      <c r="N30" s="27"/>
      <c r="O30" s="27"/>
      <c r="P30" s="48">
        <f t="shared" si="1"/>
        <v>0</v>
      </c>
    </row>
    <row r="31" spans="2:16" s="11" customFormat="1" x14ac:dyDescent="0.25">
      <c r="C31" s="5"/>
      <c r="D31" s="12"/>
      <c r="E31" s="12"/>
      <c r="F31" s="27"/>
      <c r="G31" s="27"/>
      <c r="H31" s="27"/>
      <c r="I31" s="48">
        <f t="shared" si="0"/>
        <v>0</v>
      </c>
      <c r="K31" s="12"/>
      <c r="L31" s="12"/>
      <c r="M31" s="27"/>
      <c r="N31" s="27"/>
      <c r="O31" s="27"/>
      <c r="P31" s="48">
        <f t="shared" si="1"/>
        <v>0</v>
      </c>
    </row>
    <row r="32" spans="2:16" s="11" customFormat="1" x14ac:dyDescent="0.25">
      <c r="C32" s="5"/>
      <c r="D32" s="12"/>
      <c r="E32" s="12"/>
      <c r="F32" s="27"/>
      <c r="G32" s="27"/>
      <c r="H32" s="27"/>
      <c r="I32" s="48">
        <f t="shared" si="0"/>
        <v>0</v>
      </c>
      <c r="K32" s="12"/>
      <c r="L32" s="12"/>
      <c r="M32" s="27"/>
      <c r="N32" s="27"/>
      <c r="O32" s="27"/>
      <c r="P32" s="48">
        <f t="shared" si="1"/>
        <v>0</v>
      </c>
    </row>
    <row r="33" spans="3:16" s="11" customFormat="1" x14ac:dyDescent="0.25">
      <c r="C33" s="5"/>
      <c r="D33" s="12"/>
      <c r="E33" s="12"/>
      <c r="F33" s="27"/>
      <c r="G33" s="27"/>
      <c r="H33" s="27"/>
      <c r="I33" s="48">
        <f t="shared" si="0"/>
        <v>0</v>
      </c>
      <c r="K33" s="12"/>
      <c r="L33" s="12"/>
      <c r="M33" s="27"/>
      <c r="N33" s="27"/>
      <c r="O33" s="27"/>
      <c r="P33" s="48">
        <f t="shared" si="1"/>
        <v>0</v>
      </c>
    </row>
    <row r="34" spans="3:16" s="11" customFormat="1" x14ac:dyDescent="0.25">
      <c r="C34" s="5"/>
      <c r="D34" s="12"/>
      <c r="E34" s="12"/>
      <c r="F34" s="27"/>
      <c r="G34" s="27"/>
      <c r="H34" s="27"/>
      <c r="I34" s="48">
        <f t="shared" si="0"/>
        <v>0</v>
      </c>
      <c r="K34" s="12"/>
      <c r="L34" s="12"/>
      <c r="M34" s="27"/>
      <c r="N34" s="27"/>
      <c r="O34" s="27"/>
      <c r="P34" s="48">
        <f t="shared" si="1"/>
        <v>0</v>
      </c>
    </row>
    <row r="35" spans="3:16" s="11" customFormat="1" x14ac:dyDescent="0.25">
      <c r="C35" s="5"/>
      <c r="D35" s="12"/>
      <c r="E35" s="12"/>
      <c r="F35" s="27"/>
      <c r="G35" s="27"/>
      <c r="H35" s="27"/>
      <c r="I35" s="48">
        <f t="shared" si="0"/>
        <v>0</v>
      </c>
      <c r="K35" s="12"/>
      <c r="L35" s="12"/>
      <c r="M35" s="27"/>
      <c r="N35" s="27"/>
      <c r="O35" s="27"/>
      <c r="P35" s="48">
        <f t="shared" si="1"/>
        <v>0</v>
      </c>
    </row>
    <row r="36" spans="3:16" s="11" customFormat="1" x14ac:dyDescent="0.25">
      <c r="C36" s="5"/>
      <c r="D36" s="12"/>
      <c r="E36" s="12"/>
      <c r="F36" s="27"/>
      <c r="G36" s="27"/>
      <c r="H36" s="27"/>
      <c r="I36" s="48">
        <f t="shared" si="0"/>
        <v>0</v>
      </c>
      <c r="K36" s="12"/>
      <c r="L36" s="12"/>
      <c r="M36" s="27"/>
      <c r="N36" s="27"/>
      <c r="O36" s="27"/>
      <c r="P36" s="48">
        <f t="shared" si="1"/>
        <v>0</v>
      </c>
    </row>
    <row r="37" spans="3:16" s="11" customFormat="1" x14ac:dyDescent="0.25">
      <c r="C37" s="5"/>
      <c r="D37" s="12"/>
      <c r="E37" s="12"/>
      <c r="F37" s="27"/>
      <c r="G37" s="27"/>
      <c r="H37" s="27"/>
      <c r="I37" s="48">
        <f t="shared" si="0"/>
        <v>0</v>
      </c>
      <c r="K37" s="12"/>
      <c r="L37" s="12"/>
      <c r="M37" s="27"/>
      <c r="N37" s="27"/>
      <c r="O37" s="27"/>
      <c r="P37" s="48">
        <f t="shared" si="1"/>
        <v>0</v>
      </c>
    </row>
    <row r="38" spans="3:16" s="11" customFormat="1" x14ac:dyDescent="0.25">
      <c r="C38" s="5"/>
      <c r="D38" s="12"/>
      <c r="E38" s="12"/>
      <c r="F38" s="27"/>
      <c r="G38" s="27"/>
      <c r="H38" s="27"/>
      <c r="I38" s="48">
        <f t="shared" si="0"/>
        <v>0</v>
      </c>
      <c r="K38" s="12"/>
      <c r="L38" s="12"/>
      <c r="M38" s="27"/>
      <c r="N38" s="27"/>
      <c r="O38" s="27"/>
      <c r="P38" s="48">
        <f t="shared" si="1"/>
        <v>0</v>
      </c>
    </row>
    <row r="39" spans="3:16" s="11" customFormat="1" x14ac:dyDescent="0.25">
      <c r="C39" s="5"/>
      <c r="D39" s="12"/>
      <c r="E39" s="12"/>
      <c r="F39" s="27"/>
      <c r="G39" s="27"/>
      <c r="H39" s="27"/>
      <c r="I39" s="48">
        <f t="shared" si="0"/>
        <v>0</v>
      </c>
      <c r="K39" s="12"/>
      <c r="L39" s="12"/>
      <c r="M39" s="27"/>
      <c r="N39" s="27"/>
      <c r="O39" s="27"/>
      <c r="P39" s="48">
        <f t="shared" si="1"/>
        <v>0</v>
      </c>
    </row>
    <row r="40" spans="3:16" s="11" customFormat="1" x14ac:dyDescent="0.25">
      <c r="C40" s="5"/>
      <c r="D40" s="12"/>
      <c r="E40" s="12"/>
      <c r="F40" s="27"/>
      <c r="G40" s="27"/>
      <c r="H40" s="27"/>
      <c r="I40" s="48">
        <f t="shared" si="0"/>
        <v>0</v>
      </c>
      <c r="K40" s="12"/>
      <c r="L40" s="12"/>
      <c r="M40" s="27"/>
      <c r="N40" s="27"/>
      <c r="O40" s="27"/>
      <c r="P40" s="48">
        <f t="shared" si="1"/>
        <v>0</v>
      </c>
    </row>
    <row r="41" spans="3:16" s="11" customFormat="1" x14ac:dyDescent="0.25">
      <c r="C41" s="5"/>
      <c r="D41" s="12"/>
      <c r="E41" s="12"/>
      <c r="F41" s="27"/>
      <c r="G41" s="27"/>
      <c r="H41" s="27"/>
      <c r="I41" s="48">
        <f t="shared" si="0"/>
        <v>0</v>
      </c>
      <c r="K41" s="12"/>
      <c r="L41" s="12"/>
      <c r="M41" s="27"/>
      <c r="N41" s="27"/>
      <c r="O41" s="27"/>
      <c r="P41" s="48">
        <f t="shared" si="1"/>
        <v>0</v>
      </c>
    </row>
    <row r="42" spans="3:16" s="11" customFormat="1" x14ac:dyDescent="0.25">
      <c r="C42" s="5"/>
      <c r="D42" s="12"/>
      <c r="E42" s="12"/>
      <c r="F42" s="27"/>
      <c r="G42" s="27"/>
      <c r="H42" s="27"/>
      <c r="I42" s="48">
        <f t="shared" si="0"/>
        <v>0</v>
      </c>
      <c r="K42" s="12"/>
      <c r="L42" s="12"/>
      <c r="M42" s="27"/>
      <c r="N42" s="27"/>
      <c r="O42" s="27"/>
      <c r="P42" s="48">
        <f t="shared" si="1"/>
        <v>0</v>
      </c>
    </row>
    <row r="43" spans="3:16" s="11" customFormat="1" x14ac:dyDescent="0.25">
      <c r="C43" s="5"/>
      <c r="D43" s="12"/>
      <c r="E43" s="12"/>
      <c r="F43" s="27"/>
      <c r="G43" s="27"/>
      <c r="H43" s="27"/>
      <c r="I43" s="48">
        <f t="shared" si="0"/>
        <v>0</v>
      </c>
      <c r="K43" s="12"/>
      <c r="L43" s="12"/>
      <c r="M43" s="27"/>
      <c r="N43" s="27"/>
      <c r="O43" s="27"/>
      <c r="P43" s="48">
        <f t="shared" si="1"/>
        <v>0</v>
      </c>
    </row>
    <row r="44" spans="3:16" s="11" customFormat="1" x14ac:dyDescent="0.25">
      <c r="C44" s="5"/>
      <c r="D44" s="12"/>
      <c r="E44" s="12"/>
      <c r="F44" s="27"/>
      <c r="G44" s="27"/>
      <c r="H44" s="27"/>
      <c r="I44" s="48">
        <f t="shared" si="0"/>
        <v>0</v>
      </c>
      <c r="K44" s="12"/>
      <c r="L44" s="12"/>
      <c r="M44" s="27"/>
      <c r="N44" s="27"/>
      <c r="O44" s="27"/>
      <c r="P44" s="48">
        <f t="shared" si="1"/>
        <v>0</v>
      </c>
    </row>
    <row r="45" spans="3:16" s="11" customFormat="1" x14ac:dyDescent="0.25">
      <c r="C45" s="5"/>
      <c r="D45" s="12"/>
      <c r="E45" s="12"/>
      <c r="F45" s="27"/>
      <c r="G45" s="27"/>
      <c r="H45" s="27"/>
      <c r="I45" s="48">
        <f t="shared" si="0"/>
        <v>0</v>
      </c>
      <c r="K45" s="12"/>
      <c r="L45" s="12"/>
      <c r="M45" s="27"/>
      <c r="N45" s="27"/>
      <c r="O45" s="27"/>
      <c r="P45" s="48">
        <f t="shared" si="1"/>
        <v>0</v>
      </c>
    </row>
    <row r="46" spans="3:16" s="11" customFormat="1" x14ac:dyDescent="0.25">
      <c r="C46" s="5"/>
      <c r="D46" s="12"/>
      <c r="E46" s="12"/>
      <c r="F46" s="27"/>
      <c r="G46" s="27"/>
      <c r="H46" s="27"/>
      <c r="I46" s="48">
        <f t="shared" si="0"/>
        <v>0</v>
      </c>
      <c r="K46" s="12"/>
      <c r="L46" s="12"/>
      <c r="M46" s="27"/>
      <c r="N46" s="27"/>
      <c r="O46" s="27"/>
      <c r="P46" s="48">
        <f t="shared" si="1"/>
        <v>0</v>
      </c>
    </row>
    <row r="47" spans="3:16" s="11" customFormat="1" x14ac:dyDescent="0.25">
      <c r="C47" s="5"/>
      <c r="D47" s="12"/>
      <c r="E47" s="12"/>
      <c r="F47" s="27"/>
      <c r="G47" s="27"/>
      <c r="H47" s="27"/>
      <c r="I47" s="48">
        <f t="shared" si="0"/>
        <v>0</v>
      </c>
      <c r="K47" s="12"/>
      <c r="L47" s="12"/>
      <c r="M47" s="27"/>
      <c r="N47" s="27"/>
      <c r="O47" s="27"/>
      <c r="P47" s="48">
        <f t="shared" si="1"/>
        <v>0</v>
      </c>
    </row>
    <row r="48" spans="3:16" s="11" customFormat="1" x14ac:dyDescent="0.25">
      <c r="C48" s="5"/>
      <c r="D48" s="12"/>
      <c r="E48" s="12"/>
      <c r="F48" s="27"/>
      <c r="G48" s="27"/>
      <c r="H48" s="27"/>
      <c r="I48" s="48">
        <f t="shared" si="0"/>
        <v>0</v>
      </c>
      <c r="K48" s="12"/>
      <c r="L48" s="12"/>
      <c r="M48" s="27"/>
      <c r="N48" s="27"/>
      <c r="O48" s="27"/>
      <c r="P48" s="48">
        <f t="shared" si="1"/>
        <v>0</v>
      </c>
    </row>
    <row r="49" spans="3:16" s="11" customFormat="1" x14ac:dyDescent="0.25">
      <c r="C49" s="5"/>
      <c r="D49" s="12"/>
      <c r="E49" s="12"/>
      <c r="F49" s="27"/>
      <c r="G49" s="27"/>
      <c r="H49" s="27"/>
      <c r="I49" s="48">
        <f t="shared" si="0"/>
        <v>0</v>
      </c>
      <c r="K49" s="12"/>
      <c r="L49" s="12"/>
      <c r="M49" s="27"/>
      <c r="N49" s="27"/>
      <c r="O49" s="27"/>
      <c r="P49" s="48">
        <f t="shared" si="1"/>
        <v>0</v>
      </c>
    </row>
    <row r="50" spans="3:16" s="11" customFormat="1" x14ac:dyDescent="0.25">
      <c r="C50" s="5"/>
      <c r="D50" s="12"/>
      <c r="E50" s="12"/>
      <c r="F50" s="27"/>
      <c r="G50" s="27"/>
      <c r="H50" s="27"/>
      <c r="I50" s="48">
        <f t="shared" si="0"/>
        <v>0</v>
      </c>
      <c r="K50" s="12"/>
      <c r="L50" s="12"/>
      <c r="M50" s="27"/>
      <c r="N50" s="27"/>
      <c r="O50" s="27"/>
      <c r="P50" s="48">
        <f t="shared" si="1"/>
        <v>0</v>
      </c>
    </row>
    <row r="51" spans="3:16" s="11" customFormat="1" x14ac:dyDescent="0.25">
      <c r="C51" s="5"/>
      <c r="D51" s="12"/>
      <c r="E51" s="12"/>
      <c r="F51" s="27"/>
      <c r="G51" s="27"/>
      <c r="H51" s="27"/>
      <c r="I51" s="48">
        <f t="shared" si="0"/>
        <v>0</v>
      </c>
      <c r="K51" s="12"/>
      <c r="L51" s="12"/>
      <c r="M51" s="27"/>
      <c r="N51" s="27"/>
      <c r="O51" s="27"/>
      <c r="P51" s="48">
        <f t="shared" si="1"/>
        <v>0</v>
      </c>
    </row>
    <row r="52" spans="3:16" s="11" customFormat="1" x14ac:dyDescent="0.25">
      <c r="C52" s="5"/>
      <c r="D52" s="12"/>
      <c r="E52" s="12"/>
      <c r="F52" s="27"/>
      <c r="G52" s="27"/>
      <c r="H52" s="27"/>
      <c r="I52" s="48">
        <f t="shared" si="0"/>
        <v>0</v>
      </c>
      <c r="K52" s="12"/>
      <c r="L52" s="12"/>
      <c r="M52" s="27"/>
      <c r="N52" s="27"/>
      <c r="O52" s="27"/>
      <c r="P52" s="48">
        <f t="shared" si="1"/>
        <v>0</v>
      </c>
    </row>
    <row r="53" spans="3:16" s="11" customFormat="1" x14ac:dyDescent="0.25">
      <c r="C53" s="5"/>
      <c r="D53" s="12"/>
      <c r="E53" s="12"/>
      <c r="F53" s="27"/>
      <c r="G53" s="27"/>
      <c r="H53" s="27"/>
      <c r="I53" s="48">
        <f t="shared" si="0"/>
        <v>0</v>
      </c>
      <c r="K53" s="12"/>
      <c r="L53" s="12"/>
      <c r="M53" s="27"/>
      <c r="N53" s="27"/>
      <c r="O53" s="27"/>
      <c r="P53" s="48">
        <f t="shared" si="1"/>
        <v>0</v>
      </c>
    </row>
    <row r="54" spans="3:16" s="11" customFormat="1" x14ac:dyDescent="0.25">
      <c r="C54" s="5"/>
      <c r="D54" s="12"/>
      <c r="E54" s="12"/>
      <c r="F54" s="27"/>
      <c r="G54" s="27"/>
      <c r="H54" s="27"/>
      <c r="I54" s="48">
        <f t="shared" si="0"/>
        <v>0</v>
      </c>
      <c r="K54" s="12"/>
      <c r="L54" s="12"/>
      <c r="M54" s="27"/>
      <c r="N54" s="27"/>
      <c r="O54" s="27"/>
      <c r="P54" s="48">
        <f t="shared" si="1"/>
        <v>0</v>
      </c>
    </row>
    <row r="55" spans="3:16" s="11" customFormat="1" x14ac:dyDescent="0.25">
      <c r="C55" s="5"/>
      <c r="D55" s="12"/>
      <c r="E55" s="12"/>
      <c r="F55" s="27"/>
      <c r="G55" s="27"/>
      <c r="H55" s="27"/>
      <c r="I55" s="48">
        <f t="shared" si="0"/>
        <v>0</v>
      </c>
      <c r="K55" s="12"/>
      <c r="L55" s="12"/>
      <c r="M55" s="27"/>
      <c r="N55" s="27"/>
      <c r="O55" s="27"/>
      <c r="P55" s="48">
        <f t="shared" si="1"/>
        <v>0</v>
      </c>
    </row>
    <row r="56" spans="3:16" s="11" customFormat="1" x14ac:dyDescent="0.25">
      <c r="C56" s="5"/>
      <c r="D56" s="12"/>
      <c r="E56" s="12"/>
      <c r="F56" s="27"/>
      <c r="G56" s="27"/>
      <c r="H56" s="27"/>
      <c r="I56" s="48">
        <f t="shared" si="0"/>
        <v>0</v>
      </c>
      <c r="K56" s="12"/>
      <c r="L56" s="12"/>
      <c r="M56" s="27"/>
      <c r="N56" s="27"/>
      <c r="O56" s="27"/>
      <c r="P56" s="48">
        <f t="shared" si="1"/>
        <v>0</v>
      </c>
    </row>
    <row r="57" spans="3:16" s="11" customFormat="1" x14ac:dyDescent="0.25">
      <c r="C57" s="5"/>
      <c r="D57" s="12"/>
      <c r="E57" s="12"/>
      <c r="F57" s="27"/>
      <c r="G57" s="27"/>
      <c r="H57" s="27"/>
      <c r="I57" s="48">
        <f t="shared" si="0"/>
        <v>0</v>
      </c>
      <c r="K57" s="12"/>
      <c r="L57" s="12"/>
      <c r="M57" s="27"/>
      <c r="N57" s="27"/>
      <c r="O57" s="27"/>
      <c r="P57" s="48">
        <f t="shared" si="1"/>
        <v>0</v>
      </c>
    </row>
    <row r="58" spans="3:16" s="11" customFormat="1" x14ac:dyDescent="0.25">
      <c r="C58" s="5"/>
      <c r="D58" s="12"/>
      <c r="E58" s="12"/>
      <c r="F58" s="27"/>
      <c r="G58" s="27"/>
      <c r="H58" s="27"/>
      <c r="I58" s="48">
        <f t="shared" si="0"/>
        <v>0</v>
      </c>
      <c r="K58" s="12"/>
      <c r="L58" s="12"/>
      <c r="M58" s="27"/>
      <c r="N58" s="27"/>
      <c r="O58" s="27"/>
      <c r="P58" s="48">
        <f t="shared" si="1"/>
        <v>0</v>
      </c>
    </row>
    <row r="59" spans="3:16" s="11" customFormat="1" x14ac:dyDescent="0.25">
      <c r="C59" s="5"/>
      <c r="D59" s="12"/>
      <c r="E59" s="12"/>
      <c r="F59" s="27"/>
      <c r="G59" s="27"/>
      <c r="H59" s="27"/>
      <c r="I59" s="48">
        <f t="shared" si="0"/>
        <v>0</v>
      </c>
      <c r="K59" s="12"/>
      <c r="L59" s="12"/>
      <c r="M59" s="27"/>
      <c r="N59" s="27"/>
      <c r="O59" s="27"/>
      <c r="P59" s="48">
        <f t="shared" si="1"/>
        <v>0</v>
      </c>
    </row>
    <row r="60" spans="3:16" s="11" customFormat="1" x14ac:dyDescent="0.25">
      <c r="C60" s="5"/>
      <c r="D60" s="12"/>
      <c r="E60" s="12"/>
      <c r="F60" s="27"/>
      <c r="G60" s="27"/>
      <c r="H60" s="27"/>
      <c r="I60" s="48">
        <f t="shared" si="0"/>
        <v>0</v>
      </c>
      <c r="K60" s="12"/>
      <c r="L60" s="12"/>
      <c r="M60" s="27"/>
      <c r="N60" s="27"/>
      <c r="O60" s="27"/>
      <c r="P60" s="48">
        <f t="shared" si="1"/>
        <v>0</v>
      </c>
    </row>
    <row r="61" spans="3:16" s="11" customFormat="1" x14ac:dyDescent="0.25">
      <c r="C61" s="5"/>
      <c r="D61" s="12"/>
      <c r="E61" s="12"/>
      <c r="F61" s="27"/>
      <c r="G61" s="27"/>
      <c r="H61" s="27"/>
      <c r="I61" s="48">
        <f t="shared" si="0"/>
        <v>0</v>
      </c>
      <c r="K61" s="12"/>
      <c r="L61" s="12"/>
      <c r="M61" s="27"/>
      <c r="N61" s="27"/>
      <c r="O61" s="27"/>
      <c r="P61" s="48">
        <f t="shared" si="1"/>
        <v>0</v>
      </c>
    </row>
    <row r="62" spans="3:16" s="11" customFormat="1" x14ac:dyDescent="0.25">
      <c r="C62" s="5"/>
      <c r="D62" s="12"/>
      <c r="E62" s="12"/>
      <c r="F62" s="27"/>
      <c r="G62" s="27"/>
      <c r="H62" s="27"/>
      <c r="I62" s="48">
        <f t="shared" si="0"/>
        <v>0</v>
      </c>
      <c r="K62" s="12"/>
      <c r="L62" s="12"/>
      <c r="M62" s="27"/>
      <c r="N62" s="27"/>
      <c r="O62" s="27"/>
      <c r="P62" s="48">
        <f t="shared" si="1"/>
        <v>0</v>
      </c>
    </row>
    <row r="63" spans="3:16" s="11" customFormat="1" x14ac:dyDescent="0.25">
      <c r="C63" s="5"/>
      <c r="D63" s="12"/>
      <c r="E63" s="12"/>
      <c r="F63" s="27"/>
      <c r="G63" s="27"/>
      <c r="H63" s="27"/>
      <c r="I63" s="48">
        <f t="shared" si="0"/>
        <v>0</v>
      </c>
      <c r="K63" s="12"/>
      <c r="L63" s="12"/>
      <c r="M63" s="27"/>
      <c r="N63" s="27"/>
      <c r="O63" s="27"/>
      <c r="P63" s="48">
        <f t="shared" si="1"/>
        <v>0</v>
      </c>
    </row>
    <row r="64" spans="3:16" s="11" customFormat="1" x14ac:dyDescent="0.25">
      <c r="C64" s="5"/>
      <c r="D64" s="12"/>
      <c r="E64" s="12"/>
      <c r="F64" s="27"/>
      <c r="G64" s="27"/>
      <c r="H64" s="27"/>
      <c r="I64" s="48">
        <f t="shared" si="0"/>
        <v>0</v>
      </c>
      <c r="K64" s="12"/>
      <c r="L64" s="12"/>
      <c r="M64" s="27"/>
      <c r="N64" s="27"/>
      <c r="O64" s="27"/>
      <c r="P64" s="48">
        <f t="shared" si="1"/>
        <v>0</v>
      </c>
    </row>
    <row r="65" spans="3:16" s="11" customFormat="1" x14ac:dyDescent="0.25">
      <c r="C65" s="5"/>
      <c r="D65" s="12"/>
      <c r="E65" s="12"/>
      <c r="F65" s="27"/>
      <c r="G65" s="27"/>
      <c r="H65" s="27"/>
      <c r="I65" s="48">
        <f t="shared" si="0"/>
        <v>0</v>
      </c>
      <c r="K65" s="12"/>
      <c r="L65" s="12"/>
      <c r="M65" s="27"/>
      <c r="N65" s="27"/>
      <c r="O65" s="27"/>
      <c r="P65" s="48">
        <f t="shared" si="1"/>
        <v>0</v>
      </c>
    </row>
    <row r="66" spans="3:16" s="11" customFormat="1" x14ac:dyDescent="0.25">
      <c r="C66" s="5"/>
      <c r="D66" s="12"/>
      <c r="E66" s="12"/>
      <c r="F66" s="27"/>
      <c r="G66" s="27"/>
      <c r="H66" s="27"/>
      <c r="I66" s="48">
        <f t="shared" si="0"/>
        <v>0</v>
      </c>
      <c r="K66" s="12"/>
      <c r="L66" s="12"/>
      <c r="M66" s="27"/>
      <c r="N66" s="27"/>
      <c r="O66" s="27"/>
      <c r="P66" s="48">
        <f t="shared" si="1"/>
        <v>0</v>
      </c>
    </row>
    <row r="67" spans="3:16" s="11" customFormat="1" x14ac:dyDescent="0.25">
      <c r="C67" s="5"/>
      <c r="D67" s="12"/>
      <c r="E67" s="12"/>
      <c r="F67" s="27"/>
      <c r="G67" s="27"/>
      <c r="H67" s="27"/>
      <c r="I67" s="48">
        <f t="shared" si="0"/>
        <v>0</v>
      </c>
      <c r="K67" s="12"/>
      <c r="L67" s="12"/>
      <c r="M67" s="27"/>
      <c r="N67" s="27"/>
      <c r="O67" s="27"/>
      <c r="P67" s="48">
        <f t="shared" si="1"/>
        <v>0</v>
      </c>
    </row>
    <row r="68" spans="3:16" s="11" customFormat="1" x14ac:dyDescent="0.25">
      <c r="C68" s="5"/>
      <c r="D68" s="12"/>
      <c r="E68" s="12"/>
      <c r="F68" s="27"/>
      <c r="G68" s="27"/>
      <c r="H68" s="27"/>
      <c r="I68" s="48">
        <f t="shared" si="0"/>
        <v>0</v>
      </c>
      <c r="K68" s="12"/>
      <c r="L68" s="12"/>
      <c r="M68" s="27"/>
      <c r="N68" s="27"/>
      <c r="O68" s="27"/>
      <c r="P68" s="48">
        <f t="shared" si="1"/>
        <v>0</v>
      </c>
    </row>
    <row r="69" spans="3:16" s="11" customFormat="1" x14ac:dyDescent="0.25">
      <c r="C69" s="5"/>
      <c r="D69" s="12"/>
      <c r="E69" s="12"/>
      <c r="F69" s="27"/>
      <c r="G69" s="27"/>
      <c r="H69" s="27"/>
      <c r="I69" s="48">
        <f t="shared" si="0"/>
        <v>0</v>
      </c>
      <c r="K69" s="12"/>
      <c r="L69" s="12"/>
      <c r="M69" s="27"/>
      <c r="N69" s="27"/>
      <c r="O69" s="27"/>
      <c r="P69" s="48">
        <f t="shared" si="1"/>
        <v>0</v>
      </c>
    </row>
    <row r="70" spans="3:16" s="11" customFormat="1" x14ac:dyDescent="0.25">
      <c r="C70" s="5"/>
      <c r="D70" s="12"/>
      <c r="E70" s="12"/>
      <c r="F70" s="27"/>
      <c r="G70" s="27"/>
      <c r="H70" s="27"/>
      <c r="I70" s="48">
        <f t="shared" si="0"/>
        <v>0</v>
      </c>
      <c r="K70" s="12"/>
      <c r="L70" s="12"/>
      <c r="M70" s="27"/>
      <c r="N70" s="27"/>
      <c r="O70" s="27"/>
      <c r="P70" s="48">
        <f t="shared" si="1"/>
        <v>0</v>
      </c>
    </row>
    <row r="71" spans="3:16" s="11" customFormat="1" x14ac:dyDescent="0.25">
      <c r="C71" s="5"/>
      <c r="D71" s="12"/>
      <c r="E71" s="12"/>
      <c r="F71" s="27"/>
      <c r="G71" s="27"/>
      <c r="H71" s="27"/>
      <c r="I71" s="48">
        <f t="shared" si="0"/>
        <v>0</v>
      </c>
      <c r="K71" s="12"/>
      <c r="L71" s="12"/>
      <c r="M71" s="27"/>
      <c r="N71" s="27"/>
      <c r="O71" s="27"/>
      <c r="P71" s="48">
        <f t="shared" si="1"/>
        <v>0</v>
      </c>
    </row>
    <row r="72" spans="3:16" s="11" customFormat="1" x14ac:dyDescent="0.25">
      <c r="C72" s="5"/>
      <c r="D72" s="12"/>
      <c r="E72" s="12"/>
      <c r="F72" s="27"/>
      <c r="G72" s="27"/>
      <c r="H72" s="27"/>
      <c r="I72" s="48">
        <f t="shared" si="0"/>
        <v>0</v>
      </c>
      <c r="K72" s="12"/>
      <c r="L72" s="12"/>
      <c r="M72" s="27"/>
      <c r="N72" s="27"/>
      <c r="O72" s="27"/>
      <c r="P72" s="48">
        <f t="shared" si="1"/>
        <v>0</v>
      </c>
    </row>
    <row r="73" spans="3:16" s="11" customFormat="1" x14ac:dyDescent="0.25">
      <c r="C73" s="5"/>
      <c r="D73" s="12"/>
      <c r="E73" s="12"/>
      <c r="F73" s="27"/>
      <c r="G73" s="27"/>
      <c r="H73" s="27"/>
      <c r="I73" s="48">
        <f t="shared" si="0"/>
        <v>0</v>
      </c>
      <c r="K73" s="12"/>
      <c r="L73" s="12"/>
      <c r="M73" s="27"/>
      <c r="N73" s="27"/>
      <c r="O73" s="27"/>
      <c r="P73" s="48">
        <f t="shared" si="1"/>
        <v>0</v>
      </c>
    </row>
    <row r="74" spans="3:16" s="11" customFormat="1" x14ac:dyDescent="0.25">
      <c r="C74" s="5"/>
      <c r="D74" s="12"/>
      <c r="E74" s="12"/>
      <c r="F74" s="27"/>
      <c r="G74" s="27"/>
      <c r="H74" s="27"/>
      <c r="I74" s="48">
        <f t="shared" si="0"/>
        <v>0</v>
      </c>
      <c r="K74" s="12"/>
      <c r="L74" s="12"/>
      <c r="M74" s="27"/>
      <c r="N74" s="27"/>
      <c r="O74" s="27"/>
      <c r="P74" s="48">
        <f t="shared" si="1"/>
        <v>0</v>
      </c>
    </row>
    <row r="75" spans="3:16" s="11" customFormat="1" x14ac:dyDescent="0.25">
      <c r="C75" s="5"/>
      <c r="D75" s="12"/>
      <c r="E75" s="12"/>
      <c r="F75" s="27"/>
      <c r="G75" s="27"/>
      <c r="H75" s="27"/>
      <c r="I75" s="48">
        <f t="shared" si="0"/>
        <v>0</v>
      </c>
      <c r="K75" s="12"/>
      <c r="L75" s="12"/>
      <c r="M75" s="27"/>
      <c r="N75" s="27"/>
      <c r="O75" s="27"/>
      <c r="P75" s="48">
        <f t="shared" si="1"/>
        <v>0</v>
      </c>
    </row>
    <row r="76" spans="3:16" s="11" customFormat="1" x14ac:dyDescent="0.25">
      <c r="C76" s="5"/>
      <c r="D76" s="12"/>
      <c r="E76" s="12"/>
      <c r="F76" s="27"/>
      <c r="G76" s="27"/>
      <c r="H76" s="27"/>
      <c r="I76" s="48">
        <f t="shared" si="0"/>
        <v>0</v>
      </c>
      <c r="K76" s="12"/>
      <c r="L76" s="12"/>
      <c r="M76" s="27"/>
      <c r="N76" s="27"/>
      <c r="O76" s="27"/>
      <c r="P76" s="48">
        <f t="shared" si="1"/>
        <v>0</v>
      </c>
    </row>
    <row r="77" spans="3:16" s="11" customFormat="1" x14ac:dyDescent="0.25">
      <c r="C77" s="5"/>
      <c r="D77" s="12"/>
      <c r="E77" s="12"/>
      <c r="F77" s="27"/>
      <c r="G77" s="27"/>
      <c r="H77" s="27"/>
      <c r="I77" s="48">
        <f t="shared" ref="I77:I140" si="2">MIN(D77,F77,G77)*H77</f>
        <v>0</v>
      </c>
      <c r="K77" s="12"/>
      <c r="L77" s="12"/>
      <c r="M77" s="27"/>
      <c r="N77" s="27"/>
      <c r="O77" s="27"/>
      <c r="P77" s="48">
        <f t="shared" si="1"/>
        <v>0</v>
      </c>
    </row>
    <row r="78" spans="3:16" s="11" customFormat="1" x14ac:dyDescent="0.25">
      <c r="C78" s="5"/>
      <c r="D78" s="12"/>
      <c r="E78" s="12"/>
      <c r="F78" s="27"/>
      <c r="G78" s="27"/>
      <c r="H78" s="27"/>
      <c r="I78" s="48">
        <f t="shared" si="2"/>
        <v>0</v>
      </c>
      <c r="K78" s="12"/>
      <c r="L78" s="12"/>
      <c r="M78" s="27"/>
      <c r="N78" s="27"/>
      <c r="O78" s="27"/>
      <c r="P78" s="48">
        <f t="shared" ref="P78:P141" si="3">MIN(K78,M78,N78)*O78</f>
        <v>0</v>
      </c>
    </row>
    <row r="79" spans="3:16" s="11" customFormat="1" x14ac:dyDescent="0.25">
      <c r="C79" s="5"/>
      <c r="D79" s="12"/>
      <c r="E79" s="12"/>
      <c r="F79" s="27"/>
      <c r="G79" s="27"/>
      <c r="H79" s="27"/>
      <c r="I79" s="48">
        <f t="shared" si="2"/>
        <v>0</v>
      </c>
      <c r="K79" s="12"/>
      <c r="L79" s="12"/>
      <c r="M79" s="27"/>
      <c r="N79" s="27"/>
      <c r="O79" s="27"/>
      <c r="P79" s="48">
        <f t="shared" si="3"/>
        <v>0</v>
      </c>
    </row>
    <row r="80" spans="3:16" s="11" customFormat="1" x14ac:dyDescent="0.25">
      <c r="C80" s="5"/>
      <c r="D80" s="12"/>
      <c r="E80" s="12"/>
      <c r="F80" s="27"/>
      <c r="G80" s="27"/>
      <c r="H80" s="27"/>
      <c r="I80" s="48">
        <f t="shared" si="2"/>
        <v>0</v>
      </c>
      <c r="K80" s="12"/>
      <c r="L80" s="12"/>
      <c r="M80" s="27"/>
      <c r="N80" s="27"/>
      <c r="O80" s="27"/>
      <c r="P80" s="48">
        <f t="shared" si="3"/>
        <v>0</v>
      </c>
    </row>
    <row r="81" spans="3:16" s="11" customFormat="1" x14ac:dyDescent="0.25">
      <c r="C81" s="5"/>
      <c r="D81" s="12"/>
      <c r="E81" s="12"/>
      <c r="F81" s="27"/>
      <c r="G81" s="27"/>
      <c r="H81" s="27"/>
      <c r="I81" s="48">
        <f t="shared" si="2"/>
        <v>0</v>
      </c>
      <c r="K81" s="12"/>
      <c r="L81" s="12"/>
      <c r="M81" s="27"/>
      <c r="N81" s="27"/>
      <c r="O81" s="27"/>
      <c r="P81" s="48">
        <f t="shared" si="3"/>
        <v>0</v>
      </c>
    </row>
    <row r="82" spans="3:16" s="11" customFormat="1" x14ac:dyDescent="0.25">
      <c r="C82" s="5"/>
      <c r="D82" s="12"/>
      <c r="E82" s="12"/>
      <c r="F82" s="27"/>
      <c r="G82" s="27"/>
      <c r="H82" s="27"/>
      <c r="I82" s="48">
        <f t="shared" si="2"/>
        <v>0</v>
      </c>
      <c r="K82" s="12"/>
      <c r="L82" s="12"/>
      <c r="M82" s="27"/>
      <c r="N82" s="27"/>
      <c r="O82" s="27"/>
      <c r="P82" s="48">
        <f t="shared" si="3"/>
        <v>0</v>
      </c>
    </row>
    <row r="83" spans="3:16" s="11" customFormat="1" x14ac:dyDescent="0.25">
      <c r="C83" s="5"/>
      <c r="D83" s="12"/>
      <c r="E83" s="12"/>
      <c r="F83" s="27"/>
      <c r="G83" s="27"/>
      <c r="H83" s="27"/>
      <c r="I83" s="48">
        <f t="shared" si="2"/>
        <v>0</v>
      </c>
      <c r="K83" s="12"/>
      <c r="L83" s="12"/>
      <c r="M83" s="27"/>
      <c r="N83" s="27"/>
      <c r="O83" s="27"/>
      <c r="P83" s="48">
        <f t="shared" si="3"/>
        <v>0</v>
      </c>
    </row>
    <row r="84" spans="3:16" s="11" customFormat="1" x14ac:dyDescent="0.25">
      <c r="C84" s="5"/>
      <c r="D84" s="12"/>
      <c r="E84" s="12"/>
      <c r="F84" s="27"/>
      <c r="G84" s="27"/>
      <c r="H84" s="27"/>
      <c r="I84" s="48">
        <f t="shared" si="2"/>
        <v>0</v>
      </c>
      <c r="K84" s="12"/>
      <c r="L84" s="12"/>
      <c r="M84" s="27"/>
      <c r="N84" s="27"/>
      <c r="O84" s="27"/>
      <c r="P84" s="48">
        <f t="shared" si="3"/>
        <v>0</v>
      </c>
    </row>
    <row r="85" spans="3:16" s="11" customFormat="1" x14ac:dyDescent="0.25">
      <c r="C85" s="5"/>
      <c r="D85" s="12"/>
      <c r="E85" s="12"/>
      <c r="F85" s="27"/>
      <c r="G85" s="27"/>
      <c r="H85" s="27"/>
      <c r="I85" s="48">
        <f t="shared" si="2"/>
        <v>0</v>
      </c>
      <c r="K85" s="12"/>
      <c r="L85" s="12"/>
      <c r="M85" s="27"/>
      <c r="N85" s="27"/>
      <c r="O85" s="27"/>
      <c r="P85" s="48">
        <f t="shared" si="3"/>
        <v>0</v>
      </c>
    </row>
    <row r="86" spans="3:16" s="11" customFormat="1" x14ac:dyDescent="0.25">
      <c r="C86" s="5"/>
      <c r="D86" s="12"/>
      <c r="E86" s="12"/>
      <c r="F86" s="27"/>
      <c r="G86" s="27"/>
      <c r="H86" s="27"/>
      <c r="I86" s="48">
        <f t="shared" si="2"/>
        <v>0</v>
      </c>
      <c r="K86" s="12"/>
      <c r="L86" s="12"/>
      <c r="M86" s="27"/>
      <c r="N86" s="27"/>
      <c r="O86" s="27"/>
      <c r="P86" s="48">
        <f t="shared" si="3"/>
        <v>0</v>
      </c>
    </row>
    <row r="87" spans="3:16" s="11" customFormat="1" x14ac:dyDescent="0.25">
      <c r="C87" s="5"/>
      <c r="D87" s="12"/>
      <c r="E87" s="12"/>
      <c r="F87" s="27"/>
      <c r="G87" s="27"/>
      <c r="H87" s="27"/>
      <c r="I87" s="48">
        <f t="shared" si="2"/>
        <v>0</v>
      </c>
      <c r="K87" s="12"/>
      <c r="L87" s="12"/>
      <c r="M87" s="27"/>
      <c r="N87" s="27"/>
      <c r="O87" s="27"/>
      <c r="P87" s="48">
        <f t="shared" si="3"/>
        <v>0</v>
      </c>
    </row>
    <row r="88" spans="3:16" s="11" customFormat="1" x14ac:dyDescent="0.25">
      <c r="C88" s="5"/>
      <c r="D88" s="12"/>
      <c r="E88" s="12"/>
      <c r="F88" s="27"/>
      <c r="G88" s="27"/>
      <c r="H88" s="27"/>
      <c r="I88" s="48">
        <f t="shared" si="2"/>
        <v>0</v>
      </c>
      <c r="K88" s="12"/>
      <c r="L88" s="12"/>
      <c r="M88" s="27"/>
      <c r="N88" s="27"/>
      <c r="O88" s="27"/>
      <c r="P88" s="48">
        <f t="shared" si="3"/>
        <v>0</v>
      </c>
    </row>
    <row r="89" spans="3:16" s="11" customFormat="1" x14ac:dyDescent="0.25">
      <c r="C89" s="5"/>
      <c r="D89" s="12"/>
      <c r="E89" s="12"/>
      <c r="F89" s="27"/>
      <c r="G89" s="27"/>
      <c r="H89" s="27"/>
      <c r="I89" s="48">
        <f t="shared" si="2"/>
        <v>0</v>
      </c>
      <c r="K89" s="12"/>
      <c r="L89" s="12"/>
      <c r="M89" s="27"/>
      <c r="N89" s="27"/>
      <c r="O89" s="27"/>
      <c r="P89" s="48">
        <f t="shared" si="3"/>
        <v>0</v>
      </c>
    </row>
    <row r="90" spans="3:16" s="11" customFormat="1" x14ac:dyDescent="0.25">
      <c r="C90" s="5"/>
      <c r="D90" s="12"/>
      <c r="E90" s="12"/>
      <c r="F90" s="27"/>
      <c r="G90" s="27"/>
      <c r="H90" s="27"/>
      <c r="I90" s="48">
        <f t="shared" si="2"/>
        <v>0</v>
      </c>
      <c r="K90" s="12"/>
      <c r="L90" s="12"/>
      <c r="M90" s="27"/>
      <c r="N90" s="27"/>
      <c r="O90" s="27"/>
      <c r="P90" s="48">
        <f t="shared" si="3"/>
        <v>0</v>
      </c>
    </row>
    <row r="91" spans="3:16" s="11" customFormat="1" x14ac:dyDescent="0.25">
      <c r="C91" s="5"/>
      <c r="D91" s="12"/>
      <c r="E91" s="12"/>
      <c r="F91" s="27"/>
      <c r="G91" s="27"/>
      <c r="H91" s="27"/>
      <c r="I91" s="48">
        <f t="shared" si="2"/>
        <v>0</v>
      </c>
      <c r="K91" s="12"/>
      <c r="L91" s="12"/>
      <c r="M91" s="27"/>
      <c r="N91" s="27"/>
      <c r="O91" s="27"/>
      <c r="P91" s="48">
        <f t="shared" si="3"/>
        <v>0</v>
      </c>
    </row>
    <row r="92" spans="3:16" s="11" customFormat="1" x14ac:dyDescent="0.25">
      <c r="C92" s="5"/>
      <c r="D92" s="12"/>
      <c r="E92" s="12"/>
      <c r="F92" s="27"/>
      <c r="G92" s="27"/>
      <c r="H92" s="27"/>
      <c r="I92" s="48">
        <f t="shared" si="2"/>
        <v>0</v>
      </c>
      <c r="K92" s="12"/>
      <c r="L92" s="12"/>
      <c r="M92" s="27"/>
      <c r="N92" s="27"/>
      <c r="O92" s="27"/>
      <c r="P92" s="48">
        <f t="shared" si="3"/>
        <v>0</v>
      </c>
    </row>
    <row r="93" spans="3:16" s="11" customFormat="1" x14ac:dyDescent="0.25">
      <c r="C93" s="5"/>
      <c r="D93" s="12"/>
      <c r="E93" s="12"/>
      <c r="F93" s="27"/>
      <c r="G93" s="27"/>
      <c r="H93" s="27"/>
      <c r="I93" s="48">
        <f t="shared" si="2"/>
        <v>0</v>
      </c>
      <c r="K93" s="12"/>
      <c r="L93" s="12"/>
      <c r="M93" s="27"/>
      <c r="N93" s="27"/>
      <c r="O93" s="27"/>
      <c r="P93" s="48">
        <f t="shared" si="3"/>
        <v>0</v>
      </c>
    </row>
    <row r="94" spans="3:16" s="11" customFormat="1" x14ac:dyDescent="0.25">
      <c r="C94" s="5"/>
      <c r="D94" s="12"/>
      <c r="E94" s="12"/>
      <c r="F94" s="27"/>
      <c r="G94" s="27"/>
      <c r="H94" s="27"/>
      <c r="I94" s="48">
        <f t="shared" si="2"/>
        <v>0</v>
      </c>
      <c r="K94" s="12"/>
      <c r="L94" s="12"/>
      <c r="M94" s="27"/>
      <c r="N94" s="27"/>
      <c r="O94" s="27"/>
      <c r="P94" s="48">
        <f t="shared" si="3"/>
        <v>0</v>
      </c>
    </row>
    <row r="95" spans="3:16" s="11" customFormat="1" x14ac:dyDescent="0.25">
      <c r="C95" s="5"/>
      <c r="D95" s="12"/>
      <c r="E95" s="12"/>
      <c r="F95" s="27"/>
      <c r="G95" s="27"/>
      <c r="H95" s="27"/>
      <c r="I95" s="48">
        <f t="shared" si="2"/>
        <v>0</v>
      </c>
      <c r="K95" s="12"/>
      <c r="L95" s="12"/>
      <c r="M95" s="27"/>
      <c r="N95" s="27"/>
      <c r="O95" s="27"/>
      <c r="P95" s="48">
        <f t="shared" si="3"/>
        <v>0</v>
      </c>
    </row>
    <row r="96" spans="3:16" s="11" customFormat="1" x14ac:dyDescent="0.25">
      <c r="C96" s="5"/>
      <c r="D96" s="12"/>
      <c r="E96" s="12"/>
      <c r="F96" s="27"/>
      <c r="G96" s="27"/>
      <c r="H96" s="27"/>
      <c r="I96" s="48">
        <f t="shared" si="2"/>
        <v>0</v>
      </c>
      <c r="K96" s="12"/>
      <c r="L96" s="12"/>
      <c r="M96" s="27"/>
      <c r="N96" s="27"/>
      <c r="O96" s="27"/>
      <c r="P96" s="48">
        <f t="shared" si="3"/>
        <v>0</v>
      </c>
    </row>
    <row r="97" spans="3:16" s="11" customFormat="1" x14ac:dyDescent="0.25">
      <c r="C97" s="5"/>
      <c r="D97" s="12"/>
      <c r="E97" s="12"/>
      <c r="F97" s="27"/>
      <c r="G97" s="27"/>
      <c r="H97" s="27"/>
      <c r="I97" s="48">
        <f t="shared" si="2"/>
        <v>0</v>
      </c>
      <c r="K97" s="12"/>
      <c r="L97" s="12"/>
      <c r="M97" s="27"/>
      <c r="N97" s="27"/>
      <c r="O97" s="27"/>
      <c r="P97" s="48">
        <f t="shared" si="3"/>
        <v>0</v>
      </c>
    </row>
    <row r="98" spans="3:16" s="11" customFormat="1" x14ac:dyDescent="0.25">
      <c r="C98" s="5"/>
      <c r="D98" s="12"/>
      <c r="E98" s="12"/>
      <c r="F98" s="27"/>
      <c r="G98" s="27"/>
      <c r="H98" s="27"/>
      <c r="I98" s="48">
        <f t="shared" si="2"/>
        <v>0</v>
      </c>
      <c r="K98" s="12"/>
      <c r="L98" s="12"/>
      <c r="M98" s="27"/>
      <c r="N98" s="27"/>
      <c r="O98" s="27"/>
      <c r="P98" s="48">
        <f t="shared" si="3"/>
        <v>0</v>
      </c>
    </row>
    <row r="99" spans="3:16" s="11" customFormat="1" x14ac:dyDescent="0.25">
      <c r="C99" s="5"/>
      <c r="D99" s="12"/>
      <c r="E99" s="12"/>
      <c r="F99" s="27"/>
      <c r="G99" s="27"/>
      <c r="H99" s="27"/>
      <c r="I99" s="48">
        <f t="shared" si="2"/>
        <v>0</v>
      </c>
      <c r="K99" s="12"/>
      <c r="L99" s="12"/>
      <c r="M99" s="27"/>
      <c r="N99" s="27"/>
      <c r="O99" s="27"/>
      <c r="P99" s="48">
        <f t="shared" si="3"/>
        <v>0</v>
      </c>
    </row>
    <row r="100" spans="3:16" s="11" customFormat="1" x14ac:dyDescent="0.25">
      <c r="C100" s="5"/>
      <c r="D100" s="12"/>
      <c r="E100" s="12"/>
      <c r="F100" s="27"/>
      <c r="G100" s="27"/>
      <c r="H100" s="27"/>
      <c r="I100" s="48">
        <f t="shared" si="2"/>
        <v>0</v>
      </c>
      <c r="K100" s="12"/>
      <c r="L100" s="12"/>
      <c r="M100" s="27"/>
      <c r="N100" s="27"/>
      <c r="O100" s="27"/>
      <c r="P100" s="48">
        <f t="shared" si="3"/>
        <v>0</v>
      </c>
    </row>
    <row r="101" spans="3:16" s="11" customFormat="1" x14ac:dyDescent="0.25">
      <c r="C101" s="5"/>
      <c r="D101" s="12"/>
      <c r="E101" s="12"/>
      <c r="F101" s="27"/>
      <c r="G101" s="27"/>
      <c r="H101" s="27"/>
      <c r="I101" s="48">
        <f t="shared" si="2"/>
        <v>0</v>
      </c>
      <c r="K101" s="12"/>
      <c r="L101" s="12"/>
      <c r="M101" s="27"/>
      <c r="N101" s="27"/>
      <c r="O101" s="27"/>
      <c r="P101" s="48">
        <f t="shared" si="3"/>
        <v>0</v>
      </c>
    </row>
    <row r="102" spans="3:16" s="11" customFormat="1" x14ac:dyDescent="0.25">
      <c r="C102" s="5"/>
      <c r="D102" s="12"/>
      <c r="E102" s="12"/>
      <c r="F102" s="27"/>
      <c r="G102" s="27"/>
      <c r="H102" s="27"/>
      <c r="I102" s="48">
        <f t="shared" si="2"/>
        <v>0</v>
      </c>
      <c r="K102" s="12"/>
      <c r="L102" s="12"/>
      <c r="M102" s="27"/>
      <c r="N102" s="27"/>
      <c r="O102" s="27"/>
      <c r="P102" s="48">
        <f t="shared" si="3"/>
        <v>0</v>
      </c>
    </row>
    <row r="103" spans="3:16" s="11" customFormat="1" x14ac:dyDescent="0.25">
      <c r="C103" s="5"/>
      <c r="D103" s="12"/>
      <c r="E103" s="12"/>
      <c r="F103" s="27"/>
      <c r="G103" s="27"/>
      <c r="H103" s="27"/>
      <c r="I103" s="48">
        <f t="shared" si="2"/>
        <v>0</v>
      </c>
      <c r="K103" s="12"/>
      <c r="L103" s="12"/>
      <c r="M103" s="27"/>
      <c r="N103" s="27"/>
      <c r="O103" s="27"/>
      <c r="P103" s="48">
        <f t="shared" si="3"/>
        <v>0</v>
      </c>
    </row>
    <row r="104" spans="3:16" s="11" customFormat="1" x14ac:dyDescent="0.25">
      <c r="C104" s="5"/>
      <c r="D104" s="12"/>
      <c r="E104" s="12"/>
      <c r="F104" s="27"/>
      <c r="G104" s="27"/>
      <c r="H104" s="27"/>
      <c r="I104" s="48">
        <f t="shared" si="2"/>
        <v>0</v>
      </c>
      <c r="K104" s="12"/>
      <c r="L104" s="12"/>
      <c r="M104" s="27"/>
      <c r="N104" s="27"/>
      <c r="O104" s="27"/>
      <c r="P104" s="48">
        <f t="shared" si="3"/>
        <v>0</v>
      </c>
    </row>
    <row r="105" spans="3:16" s="11" customFormat="1" x14ac:dyDescent="0.25">
      <c r="C105" s="5"/>
      <c r="D105" s="12"/>
      <c r="E105" s="12"/>
      <c r="F105" s="27"/>
      <c r="G105" s="27"/>
      <c r="H105" s="27"/>
      <c r="I105" s="48">
        <f t="shared" si="2"/>
        <v>0</v>
      </c>
      <c r="K105" s="12"/>
      <c r="L105" s="12"/>
      <c r="M105" s="27"/>
      <c r="N105" s="27"/>
      <c r="O105" s="27"/>
      <c r="P105" s="48">
        <f t="shared" si="3"/>
        <v>0</v>
      </c>
    </row>
    <row r="106" spans="3:16" s="11" customFormat="1" x14ac:dyDescent="0.25">
      <c r="C106" s="5"/>
      <c r="D106" s="12"/>
      <c r="E106" s="12"/>
      <c r="F106" s="27"/>
      <c r="G106" s="27"/>
      <c r="H106" s="27"/>
      <c r="I106" s="48">
        <f t="shared" si="2"/>
        <v>0</v>
      </c>
      <c r="K106" s="12"/>
      <c r="L106" s="12"/>
      <c r="M106" s="27"/>
      <c r="N106" s="27"/>
      <c r="O106" s="27"/>
      <c r="P106" s="48">
        <f t="shared" si="3"/>
        <v>0</v>
      </c>
    </row>
    <row r="107" spans="3:16" s="11" customFormat="1" x14ac:dyDescent="0.25">
      <c r="C107" s="5"/>
      <c r="D107" s="12"/>
      <c r="E107" s="12"/>
      <c r="F107" s="27"/>
      <c r="G107" s="27"/>
      <c r="H107" s="27"/>
      <c r="I107" s="48">
        <f t="shared" si="2"/>
        <v>0</v>
      </c>
      <c r="K107" s="12"/>
      <c r="L107" s="12"/>
      <c r="M107" s="27"/>
      <c r="N107" s="27"/>
      <c r="O107" s="27"/>
      <c r="P107" s="48">
        <f t="shared" si="3"/>
        <v>0</v>
      </c>
    </row>
    <row r="108" spans="3:16" s="11" customFormat="1" x14ac:dyDescent="0.25">
      <c r="C108" s="5"/>
      <c r="D108" s="12"/>
      <c r="E108" s="12"/>
      <c r="F108" s="27"/>
      <c r="G108" s="27"/>
      <c r="H108" s="27"/>
      <c r="I108" s="48">
        <f t="shared" si="2"/>
        <v>0</v>
      </c>
      <c r="K108" s="12"/>
      <c r="L108" s="12"/>
      <c r="M108" s="27"/>
      <c r="N108" s="27"/>
      <c r="O108" s="27"/>
      <c r="P108" s="48">
        <f t="shared" si="3"/>
        <v>0</v>
      </c>
    </row>
    <row r="109" spans="3:16" s="11" customFormat="1" x14ac:dyDescent="0.25">
      <c r="C109" s="5"/>
      <c r="D109" s="12"/>
      <c r="E109" s="12"/>
      <c r="F109" s="27"/>
      <c r="G109" s="27"/>
      <c r="H109" s="27"/>
      <c r="I109" s="48">
        <f t="shared" si="2"/>
        <v>0</v>
      </c>
      <c r="K109" s="12"/>
      <c r="L109" s="12"/>
      <c r="M109" s="27"/>
      <c r="N109" s="27"/>
      <c r="O109" s="27"/>
      <c r="P109" s="48">
        <f t="shared" si="3"/>
        <v>0</v>
      </c>
    </row>
    <row r="110" spans="3:16" s="11" customFormat="1" x14ac:dyDescent="0.25">
      <c r="C110" s="5"/>
      <c r="D110" s="12"/>
      <c r="E110" s="12"/>
      <c r="F110" s="27"/>
      <c r="G110" s="27"/>
      <c r="H110" s="27"/>
      <c r="I110" s="48">
        <f t="shared" si="2"/>
        <v>0</v>
      </c>
      <c r="K110" s="12"/>
      <c r="L110" s="12"/>
      <c r="M110" s="27"/>
      <c r="N110" s="27"/>
      <c r="O110" s="27"/>
      <c r="P110" s="48">
        <f t="shared" si="3"/>
        <v>0</v>
      </c>
    </row>
    <row r="111" spans="3:16" s="11" customFormat="1" x14ac:dyDescent="0.25">
      <c r="C111" s="5"/>
      <c r="D111" s="12"/>
      <c r="E111" s="12"/>
      <c r="F111" s="27"/>
      <c r="G111" s="27"/>
      <c r="H111" s="27"/>
      <c r="I111" s="48">
        <f t="shared" si="2"/>
        <v>0</v>
      </c>
      <c r="K111" s="12"/>
      <c r="L111" s="12"/>
      <c r="M111" s="27"/>
      <c r="N111" s="27"/>
      <c r="O111" s="27"/>
      <c r="P111" s="48">
        <f t="shared" si="3"/>
        <v>0</v>
      </c>
    </row>
    <row r="112" spans="3:16" s="11" customFormat="1" x14ac:dyDescent="0.25">
      <c r="C112" s="5"/>
      <c r="D112" s="12"/>
      <c r="E112" s="12"/>
      <c r="F112" s="27"/>
      <c r="G112" s="27"/>
      <c r="H112" s="27"/>
      <c r="I112" s="48">
        <f t="shared" si="2"/>
        <v>0</v>
      </c>
      <c r="K112" s="12"/>
      <c r="L112" s="12"/>
      <c r="M112" s="27"/>
      <c r="N112" s="27"/>
      <c r="O112" s="27"/>
      <c r="P112" s="48">
        <f t="shared" si="3"/>
        <v>0</v>
      </c>
    </row>
    <row r="113" spans="3:16" s="11" customFormat="1" x14ac:dyDescent="0.25">
      <c r="C113" s="5"/>
      <c r="D113" s="12"/>
      <c r="E113" s="12"/>
      <c r="F113" s="27"/>
      <c r="G113" s="27"/>
      <c r="H113" s="27"/>
      <c r="I113" s="48">
        <f t="shared" si="2"/>
        <v>0</v>
      </c>
      <c r="K113" s="12"/>
      <c r="L113" s="12"/>
      <c r="M113" s="27"/>
      <c r="N113" s="27"/>
      <c r="O113" s="27"/>
      <c r="P113" s="48">
        <f t="shared" si="3"/>
        <v>0</v>
      </c>
    </row>
    <row r="114" spans="3:16" s="11" customFormat="1" x14ac:dyDescent="0.25">
      <c r="C114" s="5"/>
      <c r="D114" s="12"/>
      <c r="E114" s="12"/>
      <c r="F114" s="27"/>
      <c r="G114" s="27"/>
      <c r="H114" s="27"/>
      <c r="I114" s="48">
        <f t="shared" si="2"/>
        <v>0</v>
      </c>
      <c r="K114" s="12"/>
      <c r="L114" s="12"/>
      <c r="M114" s="27"/>
      <c r="N114" s="27"/>
      <c r="O114" s="27"/>
      <c r="P114" s="48">
        <f t="shared" si="3"/>
        <v>0</v>
      </c>
    </row>
    <row r="115" spans="3:16" s="11" customFormat="1" x14ac:dyDescent="0.25">
      <c r="C115" s="5"/>
      <c r="D115" s="12"/>
      <c r="E115" s="12"/>
      <c r="F115" s="27"/>
      <c r="G115" s="27"/>
      <c r="H115" s="27"/>
      <c r="I115" s="48">
        <f t="shared" si="2"/>
        <v>0</v>
      </c>
      <c r="K115" s="12"/>
      <c r="L115" s="12"/>
      <c r="M115" s="27"/>
      <c r="N115" s="27"/>
      <c r="O115" s="27"/>
      <c r="P115" s="48">
        <f t="shared" si="3"/>
        <v>0</v>
      </c>
    </row>
    <row r="116" spans="3:16" s="11" customFormat="1" x14ac:dyDescent="0.25">
      <c r="C116" s="5"/>
      <c r="D116" s="12"/>
      <c r="E116" s="12"/>
      <c r="F116" s="27"/>
      <c r="G116" s="27"/>
      <c r="H116" s="27"/>
      <c r="I116" s="48">
        <f t="shared" si="2"/>
        <v>0</v>
      </c>
      <c r="K116" s="12"/>
      <c r="L116" s="12"/>
      <c r="M116" s="27"/>
      <c r="N116" s="27"/>
      <c r="O116" s="27"/>
      <c r="P116" s="48">
        <f t="shared" si="3"/>
        <v>0</v>
      </c>
    </row>
    <row r="117" spans="3:16" s="11" customFormat="1" x14ac:dyDescent="0.25">
      <c r="C117" s="5"/>
      <c r="D117" s="12"/>
      <c r="E117" s="12"/>
      <c r="F117" s="27"/>
      <c r="G117" s="27"/>
      <c r="H117" s="27"/>
      <c r="I117" s="48">
        <f t="shared" si="2"/>
        <v>0</v>
      </c>
      <c r="K117" s="12"/>
      <c r="L117" s="12"/>
      <c r="M117" s="27"/>
      <c r="N117" s="27"/>
      <c r="O117" s="27"/>
      <c r="P117" s="48">
        <f t="shared" si="3"/>
        <v>0</v>
      </c>
    </row>
    <row r="118" spans="3:16" s="11" customFormat="1" x14ac:dyDescent="0.25">
      <c r="C118" s="5"/>
      <c r="D118" s="12"/>
      <c r="E118" s="12"/>
      <c r="F118" s="27"/>
      <c r="G118" s="27"/>
      <c r="H118" s="27"/>
      <c r="I118" s="48">
        <f t="shared" si="2"/>
        <v>0</v>
      </c>
      <c r="K118" s="12"/>
      <c r="L118" s="12"/>
      <c r="M118" s="27"/>
      <c r="N118" s="27"/>
      <c r="O118" s="27"/>
      <c r="P118" s="48">
        <f t="shared" si="3"/>
        <v>0</v>
      </c>
    </row>
    <row r="119" spans="3:16" s="11" customFormat="1" x14ac:dyDescent="0.25">
      <c r="C119" s="5"/>
      <c r="D119" s="12"/>
      <c r="E119" s="12"/>
      <c r="F119" s="27"/>
      <c r="G119" s="27"/>
      <c r="H119" s="27"/>
      <c r="I119" s="48">
        <f t="shared" si="2"/>
        <v>0</v>
      </c>
      <c r="K119" s="12"/>
      <c r="L119" s="12"/>
      <c r="M119" s="27"/>
      <c r="N119" s="27"/>
      <c r="O119" s="27"/>
      <c r="P119" s="48">
        <f t="shared" si="3"/>
        <v>0</v>
      </c>
    </row>
    <row r="120" spans="3:16" s="11" customFormat="1" x14ac:dyDescent="0.25">
      <c r="C120" s="5"/>
      <c r="D120" s="12"/>
      <c r="E120" s="12"/>
      <c r="F120" s="27"/>
      <c r="G120" s="27"/>
      <c r="H120" s="27"/>
      <c r="I120" s="48">
        <f t="shared" si="2"/>
        <v>0</v>
      </c>
      <c r="K120" s="12"/>
      <c r="L120" s="12"/>
      <c r="M120" s="27"/>
      <c r="N120" s="27"/>
      <c r="O120" s="27"/>
      <c r="P120" s="48">
        <f t="shared" si="3"/>
        <v>0</v>
      </c>
    </row>
    <row r="121" spans="3:16" s="11" customFormat="1" x14ac:dyDescent="0.25">
      <c r="C121" s="5"/>
      <c r="D121" s="12"/>
      <c r="E121" s="12"/>
      <c r="F121" s="27"/>
      <c r="G121" s="27"/>
      <c r="H121" s="27"/>
      <c r="I121" s="48">
        <f t="shared" si="2"/>
        <v>0</v>
      </c>
      <c r="K121" s="12"/>
      <c r="L121" s="12"/>
      <c r="M121" s="27"/>
      <c r="N121" s="27"/>
      <c r="O121" s="27"/>
      <c r="P121" s="48">
        <f t="shared" si="3"/>
        <v>0</v>
      </c>
    </row>
    <row r="122" spans="3:16" s="11" customFormat="1" x14ac:dyDescent="0.25">
      <c r="C122" s="5"/>
      <c r="D122" s="12"/>
      <c r="E122" s="12"/>
      <c r="F122" s="27"/>
      <c r="G122" s="27"/>
      <c r="H122" s="27"/>
      <c r="I122" s="48">
        <f t="shared" si="2"/>
        <v>0</v>
      </c>
      <c r="K122" s="12"/>
      <c r="L122" s="12"/>
      <c r="M122" s="27"/>
      <c r="N122" s="27"/>
      <c r="O122" s="27"/>
      <c r="P122" s="48">
        <f t="shared" si="3"/>
        <v>0</v>
      </c>
    </row>
    <row r="123" spans="3:16" s="11" customFormat="1" x14ac:dyDescent="0.25">
      <c r="C123" s="5"/>
      <c r="D123" s="12"/>
      <c r="E123" s="12"/>
      <c r="F123" s="27"/>
      <c r="G123" s="27"/>
      <c r="H123" s="27"/>
      <c r="I123" s="48">
        <f t="shared" si="2"/>
        <v>0</v>
      </c>
      <c r="K123" s="12"/>
      <c r="L123" s="12"/>
      <c r="M123" s="27"/>
      <c r="N123" s="27"/>
      <c r="O123" s="27"/>
      <c r="P123" s="48">
        <f t="shared" si="3"/>
        <v>0</v>
      </c>
    </row>
    <row r="124" spans="3:16" s="11" customFormat="1" x14ac:dyDescent="0.25">
      <c r="C124" s="5"/>
      <c r="D124" s="12"/>
      <c r="E124" s="12"/>
      <c r="F124" s="27"/>
      <c r="G124" s="27"/>
      <c r="H124" s="27"/>
      <c r="I124" s="48">
        <f t="shared" si="2"/>
        <v>0</v>
      </c>
      <c r="K124" s="12"/>
      <c r="L124" s="12"/>
      <c r="M124" s="27"/>
      <c r="N124" s="27"/>
      <c r="O124" s="27"/>
      <c r="P124" s="48">
        <f t="shared" si="3"/>
        <v>0</v>
      </c>
    </row>
    <row r="125" spans="3:16" s="11" customFormat="1" x14ac:dyDescent="0.25">
      <c r="C125" s="5"/>
      <c r="D125" s="12"/>
      <c r="E125" s="12"/>
      <c r="F125" s="27"/>
      <c r="G125" s="27"/>
      <c r="H125" s="27"/>
      <c r="I125" s="48">
        <f t="shared" si="2"/>
        <v>0</v>
      </c>
      <c r="K125" s="12"/>
      <c r="L125" s="12"/>
      <c r="M125" s="27"/>
      <c r="N125" s="27"/>
      <c r="O125" s="27"/>
      <c r="P125" s="48">
        <f t="shared" si="3"/>
        <v>0</v>
      </c>
    </row>
    <row r="126" spans="3:16" s="11" customFormat="1" x14ac:dyDescent="0.25">
      <c r="C126" s="5"/>
      <c r="D126" s="12"/>
      <c r="E126" s="12"/>
      <c r="F126" s="27"/>
      <c r="G126" s="27"/>
      <c r="H126" s="27"/>
      <c r="I126" s="48">
        <f t="shared" si="2"/>
        <v>0</v>
      </c>
      <c r="K126" s="12"/>
      <c r="L126" s="12"/>
      <c r="M126" s="27"/>
      <c r="N126" s="27"/>
      <c r="O126" s="27"/>
      <c r="P126" s="48">
        <f t="shared" si="3"/>
        <v>0</v>
      </c>
    </row>
    <row r="127" spans="3:16" s="11" customFormat="1" x14ac:dyDescent="0.25">
      <c r="C127" s="5"/>
      <c r="D127" s="12"/>
      <c r="E127" s="12"/>
      <c r="F127" s="27"/>
      <c r="G127" s="27"/>
      <c r="H127" s="27"/>
      <c r="I127" s="48">
        <f t="shared" si="2"/>
        <v>0</v>
      </c>
      <c r="K127" s="12"/>
      <c r="L127" s="12"/>
      <c r="M127" s="27"/>
      <c r="N127" s="27"/>
      <c r="O127" s="27"/>
      <c r="P127" s="48">
        <f t="shared" si="3"/>
        <v>0</v>
      </c>
    </row>
    <row r="128" spans="3:16" s="11" customFormat="1" x14ac:dyDescent="0.25">
      <c r="C128" s="5"/>
      <c r="D128" s="12"/>
      <c r="E128" s="12"/>
      <c r="F128" s="27"/>
      <c r="G128" s="27"/>
      <c r="H128" s="27"/>
      <c r="I128" s="48">
        <f t="shared" si="2"/>
        <v>0</v>
      </c>
      <c r="K128" s="12"/>
      <c r="L128" s="12"/>
      <c r="M128" s="27"/>
      <c r="N128" s="27"/>
      <c r="O128" s="27"/>
      <c r="P128" s="48">
        <f t="shared" si="3"/>
        <v>0</v>
      </c>
    </row>
    <row r="129" spans="3:16" s="11" customFormat="1" x14ac:dyDescent="0.25">
      <c r="C129" s="5"/>
      <c r="D129" s="12"/>
      <c r="E129" s="12"/>
      <c r="F129" s="27"/>
      <c r="G129" s="27"/>
      <c r="H129" s="27"/>
      <c r="I129" s="48">
        <f t="shared" si="2"/>
        <v>0</v>
      </c>
      <c r="K129" s="12"/>
      <c r="L129" s="12"/>
      <c r="M129" s="27"/>
      <c r="N129" s="27"/>
      <c r="O129" s="27"/>
      <c r="P129" s="48">
        <f t="shared" si="3"/>
        <v>0</v>
      </c>
    </row>
    <row r="130" spans="3:16" s="11" customFormat="1" x14ac:dyDescent="0.25">
      <c r="C130" s="5"/>
      <c r="D130" s="12"/>
      <c r="E130" s="12"/>
      <c r="F130" s="27"/>
      <c r="G130" s="27"/>
      <c r="H130" s="27"/>
      <c r="I130" s="48">
        <f t="shared" si="2"/>
        <v>0</v>
      </c>
      <c r="K130" s="12"/>
      <c r="L130" s="12"/>
      <c r="M130" s="27"/>
      <c r="N130" s="27"/>
      <c r="O130" s="27"/>
      <c r="P130" s="48">
        <f t="shared" si="3"/>
        <v>0</v>
      </c>
    </row>
    <row r="131" spans="3:16" s="11" customFormat="1" x14ac:dyDescent="0.25">
      <c r="C131" s="5"/>
      <c r="D131" s="12"/>
      <c r="E131" s="12"/>
      <c r="F131" s="27"/>
      <c r="G131" s="27"/>
      <c r="H131" s="27"/>
      <c r="I131" s="48">
        <f t="shared" si="2"/>
        <v>0</v>
      </c>
      <c r="K131" s="12"/>
      <c r="L131" s="12"/>
      <c r="M131" s="27"/>
      <c r="N131" s="27"/>
      <c r="O131" s="27"/>
      <c r="P131" s="48">
        <f t="shared" si="3"/>
        <v>0</v>
      </c>
    </row>
    <row r="132" spans="3:16" s="11" customFormat="1" x14ac:dyDescent="0.25">
      <c r="C132" s="5"/>
      <c r="D132" s="12"/>
      <c r="E132" s="12"/>
      <c r="F132" s="27"/>
      <c r="G132" s="27"/>
      <c r="H132" s="27"/>
      <c r="I132" s="48">
        <f t="shared" si="2"/>
        <v>0</v>
      </c>
      <c r="K132" s="12"/>
      <c r="L132" s="12"/>
      <c r="M132" s="27"/>
      <c r="N132" s="27"/>
      <c r="O132" s="27"/>
      <c r="P132" s="48">
        <f t="shared" si="3"/>
        <v>0</v>
      </c>
    </row>
    <row r="133" spans="3:16" s="11" customFormat="1" x14ac:dyDescent="0.25">
      <c r="C133" s="5"/>
      <c r="D133" s="12"/>
      <c r="E133" s="12"/>
      <c r="F133" s="27"/>
      <c r="G133" s="27"/>
      <c r="H133" s="27"/>
      <c r="I133" s="48">
        <f t="shared" si="2"/>
        <v>0</v>
      </c>
      <c r="K133" s="12"/>
      <c r="L133" s="12"/>
      <c r="M133" s="27"/>
      <c r="N133" s="27"/>
      <c r="O133" s="27"/>
      <c r="P133" s="48">
        <f t="shared" si="3"/>
        <v>0</v>
      </c>
    </row>
    <row r="134" spans="3:16" s="11" customFormat="1" x14ac:dyDescent="0.25">
      <c r="C134" s="5"/>
      <c r="D134" s="12"/>
      <c r="E134" s="12"/>
      <c r="F134" s="27"/>
      <c r="G134" s="27"/>
      <c r="H134" s="27"/>
      <c r="I134" s="48">
        <f t="shared" si="2"/>
        <v>0</v>
      </c>
      <c r="K134" s="12"/>
      <c r="L134" s="12"/>
      <c r="M134" s="27"/>
      <c r="N134" s="27"/>
      <c r="O134" s="27"/>
      <c r="P134" s="48">
        <f t="shared" si="3"/>
        <v>0</v>
      </c>
    </row>
    <row r="135" spans="3:16" s="11" customFormat="1" x14ac:dyDescent="0.25">
      <c r="C135" s="5"/>
      <c r="D135" s="12"/>
      <c r="E135" s="12"/>
      <c r="F135" s="27"/>
      <c r="G135" s="27"/>
      <c r="H135" s="27"/>
      <c r="I135" s="48">
        <f t="shared" si="2"/>
        <v>0</v>
      </c>
      <c r="K135" s="12"/>
      <c r="L135" s="12"/>
      <c r="M135" s="27"/>
      <c r="N135" s="27"/>
      <c r="O135" s="27"/>
      <c r="P135" s="48">
        <f t="shared" si="3"/>
        <v>0</v>
      </c>
    </row>
    <row r="136" spans="3:16" s="11" customFormat="1" x14ac:dyDescent="0.25">
      <c r="C136" s="5"/>
      <c r="D136" s="12"/>
      <c r="E136" s="12"/>
      <c r="F136" s="27"/>
      <c r="G136" s="27"/>
      <c r="H136" s="27"/>
      <c r="I136" s="48">
        <f t="shared" si="2"/>
        <v>0</v>
      </c>
      <c r="K136" s="12"/>
      <c r="L136" s="12"/>
      <c r="M136" s="27"/>
      <c r="N136" s="27"/>
      <c r="O136" s="27"/>
      <c r="P136" s="48">
        <f t="shared" si="3"/>
        <v>0</v>
      </c>
    </row>
    <row r="137" spans="3:16" s="11" customFormat="1" x14ac:dyDescent="0.25">
      <c r="C137" s="5"/>
      <c r="D137" s="12"/>
      <c r="E137" s="12"/>
      <c r="F137" s="27"/>
      <c r="G137" s="27"/>
      <c r="H137" s="27"/>
      <c r="I137" s="48">
        <f t="shared" si="2"/>
        <v>0</v>
      </c>
      <c r="K137" s="12"/>
      <c r="L137" s="12"/>
      <c r="M137" s="27"/>
      <c r="N137" s="27"/>
      <c r="O137" s="27"/>
      <c r="P137" s="48">
        <f t="shared" si="3"/>
        <v>0</v>
      </c>
    </row>
    <row r="138" spans="3:16" s="11" customFormat="1" x14ac:dyDescent="0.25">
      <c r="C138" s="5"/>
      <c r="D138" s="12"/>
      <c r="E138" s="12"/>
      <c r="F138" s="27"/>
      <c r="G138" s="27"/>
      <c r="H138" s="27"/>
      <c r="I138" s="48">
        <f t="shared" si="2"/>
        <v>0</v>
      </c>
      <c r="K138" s="12"/>
      <c r="L138" s="12"/>
      <c r="M138" s="27"/>
      <c r="N138" s="27"/>
      <c r="O138" s="27"/>
      <c r="P138" s="48">
        <f t="shared" si="3"/>
        <v>0</v>
      </c>
    </row>
    <row r="139" spans="3:16" s="11" customFormat="1" x14ac:dyDescent="0.25">
      <c r="C139" s="5"/>
      <c r="D139" s="12"/>
      <c r="E139" s="12"/>
      <c r="F139" s="27"/>
      <c r="G139" s="27"/>
      <c r="H139" s="27"/>
      <c r="I139" s="48">
        <f t="shared" si="2"/>
        <v>0</v>
      </c>
      <c r="K139" s="12"/>
      <c r="L139" s="12"/>
      <c r="M139" s="27"/>
      <c r="N139" s="27"/>
      <c r="O139" s="27"/>
      <c r="P139" s="48">
        <f t="shared" si="3"/>
        <v>0</v>
      </c>
    </row>
    <row r="140" spans="3:16" s="11" customFormat="1" x14ac:dyDescent="0.25">
      <c r="C140" s="5"/>
      <c r="D140" s="12"/>
      <c r="E140" s="12"/>
      <c r="F140" s="27"/>
      <c r="G140" s="27"/>
      <c r="H140" s="27"/>
      <c r="I140" s="48">
        <f t="shared" si="2"/>
        <v>0</v>
      </c>
      <c r="K140" s="12"/>
      <c r="L140" s="12"/>
      <c r="M140" s="27"/>
      <c r="N140" s="27"/>
      <c r="O140" s="27"/>
      <c r="P140" s="48">
        <f t="shared" si="3"/>
        <v>0</v>
      </c>
    </row>
    <row r="141" spans="3:16" s="11" customFormat="1" x14ac:dyDescent="0.25">
      <c r="C141" s="5"/>
      <c r="D141" s="12"/>
      <c r="E141" s="12"/>
      <c r="F141" s="27"/>
      <c r="G141" s="27"/>
      <c r="H141" s="27"/>
      <c r="I141" s="48">
        <f t="shared" ref="I141:I204" si="4">MIN(D141,F141,G141)*H141</f>
        <v>0</v>
      </c>
      <c r="K141" s="12"/>
      <c r="L141" s="12"/>
      <c r="M141" s="27"/>
      <c r="N141" s="27"/>
      <c r="O141" s="27"/>
      <c r="P141" s="48">
        <f t="shared" si="3"/>
        <v>0</v>
      </c>
    </row>
    <row r="142" spans="3:16" s="11" customFormat="1" x14ac:dyDescent="0.25">
      <c r="C142" s="5"/>
      <c r="D142" s="12"/>
      <c r="E142" s="12"/>
      <c r="F142" s="27"/>
      <c r="G142" s="27"/>
      <c r="H142" s="27"/>
      <c r="I142" s="48">
        <f t="shared" si="4"/>
        <v>0</v>
      </c>
      <c r="K142" s="12"/>
      <c r="L142" s="12"/>
      <c r="M142" s="27"/>
      <c r="N142" s="27"/>
      <c r="O142" s="27"/>
      <c r="P142" s="48">
        <f t="shared" ref="P142:P205" si="5">MIN(K142,M142,N142)*O142</f>
        <v>0</v>
      </c>
    </row>
    <row r="143" spans="3:16" s="11" customFormat="1" x14ac:dyDescent="0.25">
      <c r="C143" s="5"/>
      <c r="D143" s="12"/>
      <c r="E143" s="12"/>
      <c r="F143" s="27"/>
      <c r="G143" s="27"/>
      <c r="H143" s="27"/>
      <c r="I143" s="48">
        <f t="shared" si="4"/>
        <v>0</v>
      </c>
      <c r="K143" s="12"/>
      <c r="L143" s="12"/>
      <c r="M143" s="27"/>
      <c r="N143" s="27"/>
      <c r="O143" s="27"/>
      <c r="P143" s="48">
        <f t="shared" si="5"/>
        <v>0</v>
      </c>
    </row>
    <row r="144" spans="3:16" s="11" customFormat="1" x14ac:dyDescent="0.25">
      <c r="C144" s="5"/>
      <c r="D144" s="12"/>
      <c r="E144" s="12"/>
      <c r="F144" s="27"/>
      <c r="G144" s="27"/>
      <c r="H144" s="27"/>
      <c r="I144" s="48">
        <f t="shared" si="4"/>
        <v>0</v>
      </c>
      <c r="K144" s="12"/>
      <c r="L144" s="12"/>
      <c r="M144" s="27"/>
      <c r="N144" s="27"/>
      <c r="O144" s="27"/>
      <c r="P144" s="48">
        <f t="shared" si="5"/>
        <v>0</v>
      </c>
    </row>
    <row r="145" spans="3:16" s="11" customFormat="1" x14ac:dyDescent="0.25">
      <c r="C145" s="5"/>
      <c r="D145" s="12"/>
      <c r="E145" s="12"/>
      <c r="F145" s="27"/>
      <c r="G145" s="27"/>
      <c r="H145" s="27"/>
      <c r="I145" s="48">
        <f t="shared" si="4"/>
        <v>0</v>
      </c>
      <c r="K145" s="12"/>
      <c r="L145" s="12"/>
      <c r="M145" s="27"/>
      <c r="N145" s="27"/>
      <c r="O145" s="27"/>
      <c r="P145" s="48">
        <f t="shared" si="5"/>
        <v>0</v>
      </c>
    </row>
    <row r="146" spans="3:16" s="11" customFormat="1" x14ac:dyDescent="0.25">
      <c r="C146" s="5"/>
      <c r="D146" s="12"/>
      <c r="E146" s="12"/>
      <c r="F146" s="27"/>
      <c r="G146" s="27"/>
      <c r="H146" s="27"/>
      <c r="I146" s="48">
        <f t="shared" si="4"/>
        <v>0</v>
      </c>
      <c r="K146" s="12"/>
      <c r="L146" s="12"/>
      <c r="M146" s="27"/>
      <c r="N146" s="27"/>
      <c r="O146" s="27"/>
      <c r="P146" s="48">
        <f t="shared" si="5"/>
        <v>0</v>
      </c>
    </row>
    <row r="147" spans="3:16" s="11" customFormat="1" x14ac:dyDescent="0.25">
      <c r="C147" s="5"/>
      <c r="D147" s="12"/>
      <c r="E147" s="12"/>
      <c r="F147" s="27"/>
      <c r="G147" s="27"/>
      <c r="H147" s="27"/>
      <c r="I147" s="48">
        <f t="shared" si="4"/>
        <v>0</v>
      </c>
      <c r="K147" s="12"/>
      <c r="L147" s="12"/>
      <c r="M147" s="27"/>
      <c r="N147" s="27"/>
      <c r="O147" s="27"/>
      <c r="P147" s="48">
        <f t="shared" si="5"/>
        <v>0</v>
      </c>
    </row>
    <row r="148" spans="3:16" s="11" customFormat="1" x14ac:dyDescent="0.25">
      <c r="C148" s="5"/>
      <c r="D148" s="12"/>
      <c r="E148" s="12"/>
      <c r="F148" s="27"/>
      <c r="G148" s="27"/>
      <c r="H148" s="27"/>
      <c r="I148" s="48">
        <f t="shared" si="4"/>
        <v>0</v>
      </c>
      <c r="K148" s="12"/>
      <c r="L148" s="12"/>
      <c r="M148" s="27"/>
      <c r="N148" s="27"/>
      <c r="O148" s="27"/>
      <c r="P148" s="48">
        <f t="shared" si="5"/>
        <v>0</v>
      </c>
    </row>
    <row r="149" spans="3:16" s="11" customFormat="1" x14ac:dyDescent="0.25">
      <c r="C149" s="5"/>
      <c r="D149" s="12"/>
      <c r="E149" s="12"/>
      <c r="F149" s="27"/>
      <c r="G149" s="27"/>
      <c r="H149" s="27"/>
      <c r="I149" s="48">
        <f t="shared" si="4"/>
        <v>0</v>
      </c>
      <c r="K149" s="12"/>
      <c r="L149" s="12"/>
      <c r="M149" s="27"/>
      <c r="N149" s="27"/>
      <c r="O149" s="27"/>
      <c r="P149" s="48">
        <f t="shared" si="5"/>
        <v>0</v>
      </c>
    </row>
    <row r="150" spans="3:16" s="11" customFormat="1" x14ac:dyDescent="0.25">
      <c r="C150" s="5"/>
      <c r="D150" s="12"/>
      <c r="E150" s="12"/>
      <c r="F150" s="27"/>
      <c r="G150" s="27"/>
      <c r="H150" s="27"/>
      <c r="I150" s="48">
        <f t="shared" si="4"/>
        <v>0</v>
      </c>
      <c r="K150" s="12"/>
      <c r="L150" s="12"/>
      <c r="M150" s="27"/>
      <c r="N150" s="27"/>
      <c r="O150" s="27"/>
      <c r="P150" s="48">
        <f t="shared" si="5"/>
        <v>0</v>
      </c>
    </row>
    <row r="151" spans="3:16" s="11" customFormat="1" x14ac:dyDescent="0.25">
      <c r="C151" s="5"/>
      <c r="D151" s="12"/>
      <c r="E151" s="12"/>
      <c r="F151" s="27"/>
      <c r="G151" s="27"/>
      <c r="H151" s="27"/>
      <c r="I151" s="48">
        <f t="shared" si="4"/>
        <v>0</v>
      </c>
      <c r="K151" s="12"/>
      <c r="L151" s="12"/>
      <c r="M151" s="27"/>
      <c r="N151" s="27"/>
      <c r="O151" s="27"/>
      <c r="P151" s="48">
        <f t="shared" si="5"/>
        <v>0</v>
      </c>
    </row>
    <row r="152" spans="3:16" s="11" customFormat="1" x14ac:dyDescent="0.25">
      <c r="C152" s="5"/>
      <c r="D152" s="12"/>
      <c r="E152" s="12"/>
      <c r="F152" s="27"/>
      <c r="G152" s="27"/>
      <c r="H152" s="27"/>
      <c r="I152" s="48">
        <f t="shared" si="4"/>
        <v>0</v>
      </c>
      <c r="K152" s="12"/>
      <c r="L152" s="12"/>
      <c r="M152" s="27"/>
      <c r="N152" s="27"/>
      <c r="O152" s="27"/>
      <c r="P152" s="48">
        <f t="shared" si="5"/>
        <v>0</v>
      </c>
    </row>
    <row r="153" spans="3:16" s="11" customFormat="1" x14ac:dyDescent="0.25">
      <c r="C153" s="5"/>
      <c r="D153" s="12"/>
      <c r="E153" s="12"/>
      <c r="F153" s="27"/>
      <c r="G153" s="27"/>
      <c r="H153" s="27"/>
      <c r="I153" s="48">
        <f t="shared" si="4"/>
        <v>0</v>
      </c>
      <c r="K153" s="12"/>
      <c r="L153" s="12"/>
      <c r="M153" s="27"/>
      <c r="N153" s="27"/>
      <c r="O153" s="27"/>
      <c r="P153" s="48">
        <f t="shared" si="5"/>
        <v>0</v>
      </c>
    </row>
    <row r="154" spans="3:16" s="11" customFormat="1" x14ac:dyDescent="0.25">
      <c r="C154" s="5"/>
      <c r="D154" s="12"/>
      <c r="E154" s="12"/>
      <c r="F154" s="27"/>
      <c r="G154" s="27"/>
      <c r="H154" s="27"/>
      <c r="I154" s="48">
        <f t="shared" si="4"/>
        <v>0</v>
      </c>
      <c r="K154" s="12"/>
      <c r="L154" s="12"/>
      <c r="M154" s="27"/>
      <c r="N154" s="27"/>
      <c r="O154" s="27"/>
      <c r="P154" s="48">
        <f t="shared" si="5"/>
        <v>0</v>
      </c>
    </row>
    <row r="155" spans="3:16" s="11" customFormat="1" x14ac:dyDescent="0.25">
      <c r="C155" s="5"/>
      <c r="D155" s="12"/>
      <c r="E155" s="12"/>
      <c r="F155" s="27"/>
      <c r="G155" s="27"/>
      <c r="H155" s="27"/>
      <c r="I155" s="48">
        <f t="shared" si="4"/>
        <v>0</v>
      </c>
      <c r="K155" s="12"/>
      <c r="L155" s="12"/>
      <c r="M155" s="27"/>
      <c r="N155" s="27"/>
      <c r="O155" s="27"/>
      <c r="P155" s="48">
        <f t="shared" si="5"/>
        <v>0</v>
      </c>
    </row>
    <row r="156" spans="3:16" s="11" customFormat="1" x14ac:dyDescent="0.25">
      <c r="C156" s="5"/>
      <c r="D156" s="12"/>
      <c r="E156" s="12"/>
      <c r="F156" s="27"/>
      <c r="G156" s="27"/>
      <c r="H156" s="27"/>
      <c r="I156" s="48">
        <f t="shared" si="4"/>
        <v>0</v>
      </c>
      <c r="K156" s="12"/>
      <c r="L156" s="12"/>
      <c r="M156" s="27"/>
      <c r="N156" s="27"/>
      <c r="O156" s="27"/>
      <c r="P156" s="48">
        <f t="shared" si="5"/>
        <v>0</v>
      </c>
    </row>
    <row r="157" spans="3:16" s="11" customFormat="1" x14ac:dyDescent="0.25">
      <c r="C157" s="5"/>
      <c r="D157" s="12"/>
      <c r="E157" s="12"/>
      <c r="F157" s="27"/>
      <c r="G157" s="27"/>
      <c r="H157" s="27"/>
      <c r="I157" s="48">
        <f t="shared" si="4"/>
        <v>0</v>
      </c>
      <c r="K157" s="12"/>
      <c r="L157" s="12"/>
      <c r="M157" s="27"/>
      <c r="N157" s="27"/>
      <c r="O157" s="27"/>
      <c r="P157" s="48">
        <f t="shared" si="5"/>
        <v>0</v>
      </c>
    </row>
    <row r="158" spans="3:16" s="11" customFormat="1" x14ac:dyDescent="0.25">
      <c r="C158" s="5"/>
      <c r="D158" s="12"/>
      <c r="E158" s="12"/>
      <c r="F158" s="27"/>
      <c r="G158" s="27"/>
      <c r="H158" s="27"/>
      <c r="I158" s="48">
        <f t="shared" si="4"/>
        <v>0</v>
      </c>
      <c r="K158" s="12"/>
      <c r="L158" s="12"/>
      <c r="M158" s="27"/>
      <c r="N158" s="27"/>
      <c r="O158" s="27"/>
      <c r="P158" s="48">
        <f t="shared" si="5"/>
        <v>0</v>
      </c>
    </row>
    <row r="159" spans="3:16" s="11" customFormat="1" x14ac:dyDescent="0.25">
      <c r="C159" s="5"/>
      <c r="D159" s="12"/>
      <c r="E159" s="12"/>
      <c r="F159" s="27"/>
      <c r="G159" s="27"/>
      <c r="H159" s="27"/>
      <c r="I159" s="48">
        <f t="shared" si="4"/>
        <v>0</v>
      </c>
      <c r="K159" s="12"/>
      <c r="L159" s="12"/>
      <c r="M159" s="27"/>
      <c r="N159" s="27"/>
      <c r="O159" s="27"/>
      <c r="P159" s="48">
        <f t="shared" si="5"/>
        <v>0</v>
      </c>
    </row>
    <row r="160" spans="3:16" s="11" customFormat="1" x14ac:dyDescent="0.25">
      <c r="C160" s="5"/>
      <c r="D160" s="12"/>
      <c r="E160" s="12"/>
      <c r="F160" s="27"/>
      <c r="G160" s="27"/>
      <c r="H160" s="27"/>
      <c r="I160" s="48">
        <f t="shared" si="4"/>
        <v>0</v>
      </c>
      <c r="K160" s="12"/>
      <c r="L160" s="12"/>
      <c r="M160" s="27"/>
      <c r="N160" s="27"/>
      <c r="O160" s="27"/>
      <c r="P160" s="48">
        <f t="shared" si="5"/>
        <v>0</v>
      </c>
    </row>
    <row r="161" spans="3:16" s="11" customFormat="1" x14ac:dyDescent="0.25">
      <c r="C161" s="5"/>
      <c r="D161" s="12"/>
      <c r="E161" s="12"/>
      <c r="F161" s="27"/>
      <c r="G161" s="27"/>
      <c r="H161" s="27"/>
      <c r="I161" s="48">
        <f t="shared" si="4"/>
        <v>0</v>
      </c>
      <c r="K161" s="12"/>
      <c r="L161" s="12"/>
      <c r="M161" s="27"/>
      <c r="N161" s="27"/>
      <c r="O161" s="27"/>
      <c r="P161" s="48">
        <f t="shared" si="5"/>
        <v>0</v>
      </c>
    </row>
    <row r="162" spans="3:16" s="11" customFormat="1" x14ac:dyDescent="0.25">
      <c r="C162" s="5"/>
      <c r="D162" s="12"/>
      <c r="E162" s="12"/>
      <c r="F162" s="27"/>
      <c r="G162" s="27"/>
      <c r="H162" s="27"/>
      <c r="I162" s="48">
        <f t="shared" si="4"/>
        <v>0</v>
      </c>
      <c r="K162" s="12"/>
      <c r="L162" s="12"/>
      <c r="M162" s="27"/>
      <c r="N162" s="27"/>
      <c r="O162" s="27"/>
      <c r="P162" s="48">
        <f t="shared" si="5"/>
        <v>0</v>
      </c>
    </row>
    <row r="163" spans="3:16" s="11" customFormat="1" x14ac:dyDescent="0.25">
      <c r="C163" s="5"/>
      <c r="D163" s="12"/>
      <c r="E163" s="12"/>
      <c r="F163" s="27"/>
      <c r="G163" s="27"/>
      <c r="H163" s="27"/>
      <c r="I163" s="48">
        <f t="shared" si="4"/>
        <v>0</v>
      </c>
      <c r="K163" s="12"/>
      <c r="L163" s="12"/>
      <c r="M163" s="27"/>
      <c r="N163" s="27"/>
      <c r="O163" s="27"/>
      <c r="P163" s="48">
        <f t="shared" si="5"/>
        <v>0</v>
      </c>
    </row>
    <row r="164" spans="3:16" s="11" customFormat="1" x14ac:dyDescent="0.25">
      <c r="C164" s="5"/>
      <c r="D164" s="12"/>
      <c r="E164" s="12"/>
      <c r="F164" s="27"/>
      <c r="G164" s="27"/>
      <c r="H164" s="27"/>
      <c r="I164" s="48">
        <f t="shared" si="4"/>
        <v>0</v>
      </c>
      <c r="K164" s="12"/>
      <c r="L164" s="12"/>
      <c r="M164" s="27"/>
      <c r="N164" s="27"/>
      <c r="O164" s="27"/>
      <c r="P164" s="48">
        <f t="shared" si="5"/>
        <v>0</v>
      </c>
    </row>
    <row r="165" spans="3:16" s="11" customFormat="1" x14ac:dyDescent="0.25">
      <c r="C165" s="5"/>
      <c r="D165" s="12"/>
      <c r="E165" s="12"/>
      <c r="F165" s="27"/>
      <c r="G165" s="27"/>
      <c r="H165" s="27"/>
      <c r="I165" s="48">
        <f t="shared" si="4"/>
        <v>0</v>
      </c>
      <c r="K165" s="12"/>
      <c r="L165" s="12"/>
      <c r="M165" s="27"/>
      <c r="N165" s="27"/>
      <c r="O165" s="27"/>
      <c r="P165" s="48">
        <f t="shared" si="5"/>
        <v>0</v>
      </c>
    </row>
    <row r="166" spans="3:16" s="11" customFormat="1" x14ac:dyDescent="0.25">
      <c r="C166" s="5"/>
      <c r="D166" s="12"/>
      <c r="E166" s="12"/>
      <c r="F166" s="27"/>
      <c r="G166" s="27"/>
      <c r="H166" s="27"/>
      <c r="I166" s="48">
        <f t="shared" si="4"/>
        <v>0</v>
      </c>
      <c r="K166" s="12"/>
      <c r="L166" s="12"/>
      <c r="M166" s="27"/>
      <c r="N166" s="27"/>
      <c r="O166" s="27"/>
      <c r="P166" s="48">
        <f t="shared" si="5"/>
        <v>0</v>
      </c>
    </row>
    <row r="167" spans="3:16" s="11" customFormat="1" x14ac:dyDescent="0.25">
      <c r="C167" s="5"/>
      <c r="D167" s="12"/>
      <c r="E167" s="12"/>
      <c r="F167" s="27"/>
      <c r="G167" s="27"/>
      <c r="H167" s="27"/>
      <c r="I167" s="48">
        <f t="shared" si="4"/>
        <v>0</v>
      </c>
      <c r="K167" s="12"/>
      <c r="L167" s="12"/>
      <c r="M167" s="27"/>
      <c r="N167" s="27"/>
      <c r="O167" s="27"/>
      <c r="P167" s="48">
        <f t="shared" si="5"/>
        <v>0</v>
      </c>
    </row>
    <row r="168" spans="3:16" s="11" customFormat="1" x14ac:dyDescent="0.25">
      <c r="C168" s="5"/>
      <c r="D168" s="12"/>
      <c r="E168" s="12"/>
      <c r="F168" s="27"/>
      <c r="G168" s="27"/>
      <c r="H168" s="27"/>
      <c r="I168" s="48">
        <f t="shared" si="4"/>
        <v>0</v>
      </c>
      <c r="K168" s="12"/>
      <c r="L168" s="12"/>
      <c r="M168" s="27"/>
      <c r="N168" s="27"/>
      <c r="O168" s="27"/>
      <c r="P168" s="48">
        <f t="shared" si="5"/>
        <v>0</v>
      </c>
    </row>
    <row r="169" spans="3:16" s="11" customFormat="1" x14ac:dyDescent="0.25">
      <c r="C169" s="5"/>
      <c r="D169" s="12"/>
      <c r="E169" s="12"/>
      <c r="F169" s="27"/>
      <c r="G169" s="27"/>
      <c r="H169" s="27"/>
      <c r="I169" s="48">
        <f t="shared" si="4"/>
        <v>0</v>
      </c>
      <c r="K169" s="12"/>
      <c r="L169" s="12"/>
      <c r="M169" s="27"/>
      <c r="N169" s="27"/>
      <c r="O169" s="27"/>
      <c r="P169" s="48">
        <f t="shared" si="5"/>
        <v>0</v>
      </c>
    </row>
    <row r="170" spans="3:16" s="11" customFormat="1" x14ac:dyDescent="0.25">
      <c r="C170" s="5"/>
      <c r="D170" s="12"/>
      <c r="E170" s="12"/>
      <c r="F170" s="27"/>
      <c r="G170" s="27"/>
      <c r="H170" s="27"/>
      <c r="I170" s="48">
        <f t="shared" si="4"/>
        <v>0</v>
      </c>
      <c r="K170" s="12"/>
      <c r="L170" s="12"/>
      <c r="M170" s="27"/>
      <c r="N170" s="27"/>
      <c r="O170" s="27"/>
      <c r="P170" s="48">
        <f t="shared" si="5"/>
        <v>0</v>
      </c>
    </row>
    <row r="171" spans="3:16" s="11" customFormat="1" x14ac:dyDescent="0.25">
      <c r="C171" s="5"/>
      <c r="D171" s="12"/>
      <c r="E171" s="12"/>
      <c r="F171" s="27"/>
      <c r="G171" s="27"/>
      <c r="H171" s="27"/>
      <c r="I171" s="48">
        <f t="shared" si="4"/>
        <v>0</v>
      </c>
      <c r="K171" s="12"/>
      <c r="L171" s="12"/>
      <c r="M171" s="27"/>
      <c r="N171" s="27"/>
      <c r="O171" s="27"/>
      <c r="P171" s="48">
        <f t="shared" si="5"/>
        <v>0</v>
      </c>
    </row>
    <row r="172" spans="3:16" s="11" customFormat="1" x14ac:dyDescent="0.25">
      <c r="C172" s="5"/>
      <c r="D172" s="12"/>
      <c r="E172" s="12"/>
      <c r="F172" s="27"/>
      <c r="G172" s="27"/>
      <c r="H172" s="27"/>
      <c r="I172" s="48">
        <f t="shared" si="4"/>
        <v>0</v>
      </c>
      <c r="K172" s="12"/>
      <c r="L172" s="12"/>
      <c r="M172" s="27"/>
      <c r="N172" s="27"/>
      <c r="O172" s="27"/>
      <c r="P172" s="48">
        <f t="shared" si="5"/>
        <v>0</v>
      </c>
    </row>
    <row r="173" spans="3:16" s="11" customFormat="1" x14ac:dyDescent="0.25">
      <c r="C173" s="5"/>
      <c r="D173" s="12"/>
      <c r="E173" s="12"/>
      <c r="F173" s="27"/>
      <c r="G173" s="27"/>
      <c r="H173" s="27"/>
      <c r="I173" s="48">
        <f t="shared" si="4"/>
        <v>0</v>
      </c>
      <c r="K173" s="12"/>
      <c r="L173" s="12"/>
      <c r="M173" s="27"/>
      <c r="N173" s="27"/>
      <c r="O173" s="27"/>
      <c r="P173" s="48">
        <f t="shared" si="5"/>
        <v>0</v>
      </c>
    </row>
    <row r="174" spans="3:16" s="11" customFormat="1" x14ac:dyDescent="0.25">
      <c r="C174" s="5"/>
      <c r="D174" s="12"/>
      <c r="E174" s="12"/>
      <c r="F174" s="27"/>
      <c r="G174" s="27"/>
      <c r="H174" s="27"/>
      <c r="I174" s="48">
        <f t="shared" si="4"/>
        <v>0</v>
      </c>
      <c r="K174" s="12"/>
      <c r="L174" s="12"/>
      <c r="M174" s="27"/>
      <c r="N174" s="27"/>
      <c r="O174" s="27"/>
      <c r="P174" s="48">
        <f t="shared" si="5"/>
        <v>0</v>
      </c>
    </row>
    <row r="175" spans="3:16" s="11" customFormat="1" x14ac:dyDescent="0.25">
      <c r="C175" s="5"/>
      <c r="D175" s="12"/>
      <c r="E175" s="12"/>
      <c r="F175" s="27"/>
      <c r="G175" s="27"/>
      <c r="H175" s="27"/>
      <c r="I175" s="48">
        <f t="shared" si="4"/>
        <v>0</v>
      </c>
      <c r="K175" s="12"/>
      <c r="L175" s="12"/>
      <c r="M175" s="27"/>
      <c r="N175" s="27"/>
      <c r="O175" s="27"/>
      <c r="P175" s="48">
        <f t="shared" si="5"/>
        <v>0</v>
      </c>
    </row>
    <row r="176" spans="3:16" s="11" customFormat="1" x14ac:dyDescent="0.25">
      <c r="C176" s="5"/>
      <c r="D176" s="12"/>
      <c r="E176" s="12"/>
      <c r="F176" s="27"/>
      <c r="G176" s="27"/>
      <c r="H176" s="27"/>
      <c r="I176" s="48">
        <f t="shared" si="4"/>
        <v>0</v>
      </c>
      <c r="K176" s="12"/>
      <c r="L176" s="12"/>
      <c r="M176" s="27"/>
      <c r="N176" s="27"/>
      <c r="O176" s="27"/>
      <c r="P176" s="48">
        <f t="shared" si="5"/>
        <v>0</v>
      </c>
    </row>
    <row r="177" spans="3:16" s="11" customFormat="1" x14ac:dyDescent="0.25">
      <c r="C177" s="5"/>
      <c r="D177" s="12"/>
      <c r="E177" s="12"/>
      <c r="F177" s="27"/>
      <c r="G177" s="27"/>
      <c r="H177" s="27"/>
      <c r="I177" s="48">
        <f t="shared" si="4"/>
        <v>0</v>
      </c>
      <c r="K177" s="12"/>
      <c r="L177" s="12"/>
      <c r="M177" s="27"/>
      <c r="N177" s="27"/>
      <c r="O177" s="27"/>
      <c r="P177" s="48">
        <f t="shared" si="5"/>
        <v>0</v>
      </c>
    </row>
    <row r="178" spans="3:16" s="11" customFormat="1" x14ac:dyDescent="0.25">
      <c r="C178" s="5"/>
      <c r="D178" s="12"/>
      <c r="E178" s="12"/>
      <c r="F178" s="27"/>
      <c r="G178" s="27"/>
      <c r="H178" s="27"/>
      <c r="I178" s="48">
        <f t="shared" si="4"/>
        <v>0</v>
      </c>
      <c r="K178" s="12"/>
      <c r="L178" s="12"/>
      <c r="M178" s="27"/>
      <c r="N178" s="27"/>
      <c r="O178" s="27"/>
      <c r="P178" s="48">
        <f t="shared" si="5"/>
        <v>0</v>
      </c>
    </row>
    <row r="179" spans="3:16" s="11" customFormat="1" x14ac:dyDescent="0.25">
      <c r="C179" s="5"/>
      <c r="D179" s="12"/>
      <c r="E179" s="12"/>
      <c r="F179" s="27"/>
      <c r="G179" s="27"/>
      <c r="H179" s="27"/>
      <c r="I179" s="48">
        <f t="shared" si="4"/>
        <v>0</v>
      </c>
      <c r="K179" s="12"/>
      <c r="L179" s="12"/>
      <c r="M179" s="27"/>
      <c r="N179" s="27"/>
      <c r="O179" s="27"/>
      <c r="P179" s="48">
        <f t="shared" si="5"/>
        <v>0</v>
      </c>
    </row>
    <row r="180" spans="3:16" s="11" customFormat="1" x14ac:dyDescent="0.25">
      <c r="C180" s="5"/>
      <c r="D180" s="12"/>
      <c r="E180" s="12"/>
      <c r="F180" s="27"/>
      <c r="G180" s="27"/>
      <c r="H180" s="27"/>
      <c r="I180" s="48">
        <f t="shared" si="4"/>
        <v>0</v>
      </c>
      <c r="K180" s="12"/>
      <c r="L180" s="12"/>
      <c r="M180" s="27"/>
      <c r="N180" s="27"/>
      <c r="O180" s="27"/>
      <c r="P180" s="48">
        <f t="shared" si="5"/>
        <v>0</v>
      </c>
    </row>
    <row r="181" spans="3:16" s="11" customFormat="1" x14ac:dyDescent="0.25">
      <c r="C181" s="5"/>
      <c r="D181" s="12"/>
      <c r="E181" s="12"/>
      <c r="F181" s="27"/>
      <c r="G181" s="27"/>
      <c r="H181" s="27"/>
      <c r="I181" s="48">
        <f t="shared" si="4"/>
        <v>0</v>
      </c>
      <c r="K181" s="12"/>
      <c r="L181" s="12"/>
      <c r="M181" s="27"/>
      <c r="N181" s="27"/>
      <c r="O181" s="27"/>
      <c r="P181" s="48">
        <f t="shared" si="5"/>
        <v>0</v>
      </c>
    </row>
    <row r="182" spans="3:16" s="11" customFormat="1" x14ac:dyDescent="0.25">
      <c r="C182" s="5"/>
      <c r="D182" s="12"/>
      <c r="E182" s="12"/>
      <c r="F182" s="27"/>
      <c r="G182" s="27"/>
      <c r="H182" s="27"/>
      <c r="I182" s="48">
        <f t="shared" si="4"/>
        <v>0</v>
      </c>
      <c r="K182" s="12"/>
      <c r="L182" s="12"/>
      <c r="M182" s="27"/>
      <c r="N182" s="27"/>
      <c r="O182" s="27"/>
      <c r="P182" s="48">
        <f t="shared" si="5"/>
        <v>0</v>
      </c>
    </row>
    <row r="183" spans="3:16" s="11" customFormat="1" x14ac:dyDescent="0.25">
      <c r="C183" s="5"/>
      <c r="D183" s="12"/>
      <c r="E183" s="12"/>
      <c r="F183" s="27"/>
      <c r="G183" s="27"/>
      <c r="H183" s="27"/>
      <c r="I183" s="48">
        <f t="shared" si="4"/>
        <v>0</v>
      </c>
      <c r="K183" s="12"/>
      <c r="L183" s="12"/>
      <c r="M183" s="27"/>
      <c r="N183" s="27"/>
      <c r="O183" s="27"/>
      <c r="P183" s="48">
        <f t="shared" si="5"/>
        <v>0</v>
      </c>
    </row>
    <row r="184" spans="3:16" s="11" customFormat="1" x14ac:dyDescent="0.25">
      <c r="C184" s="5"/>
      <c r="D184" s="12"/>
      <c r="E184" s="12"/>
      <c r="F184" s="27"/>
      <c r="G184" s="27"/>
      <c r="H184" s="27"/>
      <c r="I184" s="48">
        <f t="shared" si="4"/>
        <v>0</v>
      </c>
      <c r="K184" s="12"/>
      <c r="L184" s="12"/>
      <c r="M184" s="27"/>
      <c r="N184" s="27"/>
      <c r="O184" s="27"/>
      <c r="P184" s="48">
        <f t="shared" si="5"/>
        <v>0</v>
      </c>
    </row>
    <row r="185" spans="3:16" s="11" customFormat="1" x14ac:dyDescent="0.25">
      <c r="C185" s="5"/>
      <c r="D185" s="12"/>
      <c r="E185" s="12"/>
      <c r="F185" s="27"/>
      <c r="G185" s="27"/>
      <c r="H185" s="27"/>
      <c r="I185" s="48">
        <f t="shared" si="4"/>
        <v>0</v>
      </c>
      <c r="K185" s="12"/>
      <c r="L185" s="12"/>
      <c r="M185" s="27"/>
      <c r="N185" s="27"/>
      <c r="O185" s="27"/>
      <c r="P185" s="48">
        <f t="shared" si="5"/>
        <v>0</v>
      </c>
    </row>
    <row r="186" spans="3:16" s="11" customFormat="1" x14ac:dyDescent="0.25">
      <c r="C186" s="5"/>
      <c r="D186" s="12"/>
      <c r="E186" s="12"/>
      <c r="F186" s="27"/>
      <c r="G186" s="27"/>
      <c r="H186" s="27"/>
      <c r="I186" s="48">
        <f t="shared" si="4"/>
        <v>0</v>
      </c>
      <c r="K186" s="12"/>
      <c r="L186" s="12"/>
      <c r="M186" s="27"/>
      <c r="N186" s="27"/>
      <c r="O186" s="27"/>
      <c r="P186" s="48">
        <f t="shared" si="5"/>
        <v>0</v>
      </c>
    </row>
    <row r="187" spans="3:16" s="11" customFormat="1" x14ac:dyDescent="0.25">
      <c r="C187" s="5"/>
      <c r="D187" s="12"/>
      <c r="E187" s="12"/>
      <c r="F187" s="27"/>
      <c r="G187" s="27"/>
      <c r="H187" s="27"/>
      <c r="I187" s="48">
        <f t="shared" si="4"/>
        <v>0</v>
      </c>
      <c r="K187" s="12"/>
      <c r="L187" s="12"/>
      <c r="M187" s="27"/>
      <c r="N187" s="27"/>
      <c r="O187" s="27"/>
      <c r="P187" s="48">
        <f t="shared" si="5"/>
        <v>0</v>
      </c>
    </row>
    <row r="188" spans="3:16" s="11" customFormat="1" x14ac:dyDescent="0.25">
      <c r="C188" s="5"/>
      <c r="D188" s="12"/>
      <c r="E188" s="12"/>
      <c r="F188" s="27"/>
      <c r="G188" s="27"/>
      <c r="H188" s="27"/>
      <c r="I188" s="48">
        <f t="shared" si="4"/>
        <v>0</v>
      </c>
      <c r="K188" s="12"/>
      <c r="L188" s="12"/>
      <c r="M188" s="27"/>
      <c r="N188" s="27"/>
      <c r="O188" s="27"/>
      <c r="P188" s="48">
        <f t="shared" si="5"/>
        <v>0</v>
      </c>
    </row>
    <row r="189" spans="3:16" s="11" customFormat="1" x14ac:dyDescent="0.25">
      <c r="C189" s="5"/>
      <c r="D189" s="12"/>
      <c r="E189" s="12"/>
      <c r="F189" s="27"/>
      <c r="G189" s="27"/>
      <c r="H189" s="27"/>
      <c r="I189" s="48">
        <f t="shared" si="4"/>
        <v>0</v>
      </c>
      <c r="K189" s="12"/>
      <c r="L189" s="12"/>
      <c r="M189" s="27"/>
      <c r="N189" s="27"/>
      <c r="O189" s="27"/>
      <c r="P189" s="48">
        <f t="shared" si="5"/>
        <v>0</v>
      </c>
    </row>
    <row r="190" spans="3:16" s="11" customFormat="1" x14ac:dyDescent="0.25">
      <c r="C190" s="5"/>
      <c r="D190" s="12"/>
      <c r="E190" s="12"/>
      <c r="F190" s="27"/>
      <c r="G190" s="27"/>
      <c r="H190" s="27"/>
      <c r="I190" s="48">
        <f t="shared" si="4"/>
        <v>0</v>
      </c>
      <c r="K190" s="12"/>
      <c r="L190" s="12"/>
      <c r="M190" s="27"/>
      <c r="N190" s="27"/>
      <c r="O190" s="27"/>
      <c r="P190" s="48">
        <f t="shared" si="5"/>
        <v>0</v>
      </c>
    </row>
    <row r="191" spans="3:16" s="11" customFormat="1" x14ac:dyDescent="0.25">
      <c r="C191" s="5"/>
      <c r="D191" s="12"/>
      <c r="E191" s="12"/>
      <c r="F191" s="27"/>
      <c r="G191" s="27"/>
      <c r="H191" s="27"/>
      <c r="I191" s="48">
        <f t="shared" si="4"/>
        <v>0</v>
      </c>
      <c r="K191" s="12"/>
      <c r="L191" s="12"/>
      <c r="M191" s="27"/>
      <c r="N191" s="27"/>
      <c r="O191" s="27"/>
      <c r="P191" s="48">
        <f t="shared" si="5"/>
        <v>0</v>
      </c>
    </row>
    <row r="192" spans="3:16" s="11" customFormat="1" x14ac:dyDescent="0.25">
      <c r="C192" s="5"/>
      <c r="D192" s="12"/>
      <c r="E192" s="12"/>
      <c r="F192" s="27"/>
      <c r="G192" s="27"/>
      <c r="H192" s="27"/>
      <c r="I192" s="48">
        <f t="shared" si="4"/>
        <v>0</v>
      </c>
      <c r="K192" s="12"/>
      <c r="L192" s="12"/>
      <c r="M192" s="27"/>
      <c r="N192" s="27"/>
      <c r="O192" s="27"/>
      <c r="P192" s="48">
        <f t="shared" si="5"/>
        <v>0</v>
      </c>
    </row>
    <row r="193" spans="3:16" s="11" customFormat="1" x14ac:dyDescent="0.25">
      <c r="C193" s="5"/>
      <c r="D193" s="12"/>
      <c r="E193" s="12"/>
      <c r="F193" s="27"/>
      <c r="G193" s="27"/>
      <c r="H193" s="27"/>
      <c r="I193" s="48">
        <f t="shared" si="4"/>
        <v>0</v>
      </c>
      <c r="K193" s="12"/>
      <c r="L193" s="12"/>
      <c r="M193" s="27"/>
      <c r="N193" s="27"/>
      <c r="O193" s="27"/>
      <c r="P193" s="48">
        <f t="shared" si="5"/>
        <v>0</v>
      </c>
    </row>
    <row r="194" spans="3:16" s="11" customFormat="1" x14ac:dyDescent="0.25">
      <c r="C194" s="5"/>
      <c r="D194" s="12"/>
      <c r="E194" s="12"/>
      <c r="F194" s="27"/>
      <c r="G194" s="27"/>
      <c r="H194" s="27"/>
      <c r="I194" s="48">
        <f t="shared" si="4"/>
        <v>0</v>
      </c>
      <c r="K194" s="12"/>
      <c r="L194" s="12"/>
      <c r="M194" s="27"/>
      <c r="N194" s="27"/>
      <c r="O194" s="27"/>
      <c r="P194" s="48">
        <f t="shared" si="5"/>
        <v>0</v>
      </c>
    </row>
    <row r="195" spans="3:16" s="11" customFormat="1" x14ac:dyDescent="0.25">
      <c r="C195" s="5"/>
      <c r="D195" s="12"/>
      <c r="E195" s="12"/>
      <c r="F195" s="27"/>
      <c r="G195" s="27"/>
      <c r="H195" s="27"/>
      <c r="I195" s="48">
        <f t="shared" si="4"/>
        <v>0</v>
      </c>
      <c r="K195" s="12"/>
      <c r="L195" s="12"/>
      <c r="M195" s="27"/>
      <c r="N195" s="27"/>
      <c r="O195" s="27"/>
      <c r="P195" s="48">
        <f t="shared" si="5"/>
        <v>0</v>
      </c>
    </row>
    <row r="196" spans="3:16" s="11" customFormat="1" x14ac:dyDescent="0.25">
      <c r="C196" s="5"/>
      <c r="D196" s="12"/>
      <c r="E196" s="12"/>
      <c r="F196" s="27"/>
      <c r="G196" s="27"/>
      <c r="H196" s="27"/>
      <c r="I196" s="48">
        <f t="shared" si="4"/>
        <v>0</v>
      </c>
      <c r="K196" s="12"/>
      <c r="L196" s="12"/>
      <c r="M196" s="27"/>
      <c r="N196" s="27"/>
      <c r="O196" s="27"/>
      <c r="P196" s="48">
        <f t="shared" si="5"/>
        <v>0</v>
      </c>
    </row>
    <row r="197" spans="3:16" s="11" customFormat="1" x14ac:dyDescent="0.25">
      <c r="C197" s="5"/>
      <c r="D197" s="12"/>
      <c r="E197" s="12"/>
      <c r="F197" s="27"/>
      <c r="G197" s="27"/>
      <c r="H197" s="27"/>
      <c r="I197" s="48">
        <f t="shared" si="4"/>
        <v>0</v>
      </c>
      <c r="K197" s="12"/>
      <c r="L197" s="12"/>
      <c r="M197" s="27"/>
      <c r="N197" s="27"/>
      <c r="O197" s="27"/>
      <c r="P197" s="48">
        <f t="shared" si="5"/>
        <v>0</v>
      </c>
    </row>
    <row r="198" spans="3:16" s="11" customFormat="1" x14ac:dyDescent="0.25">
      <c r="C198" s="5"/>
      <c r="D198" s="12"/>
      <c r="E198" s="12"/>
      <c r="F198" s="27"/>
      <c r="G198" s="27"/>
      <c r="H198" s="27"/>
      <c r="I198" s="48">
        <f t="shared" si="4"/>
        <v>0</v>
      </c>
      <c r="K198" s="12"/>
      <c r="L198" s="12"/>
      <c r="M198" s="27"/>
      <c r="N198" s="27"/>
      <c r="O198" s="27"/>
      <c r="P198" s="48">
        <f t="shared" si="5"/>
        <v>0</v>
      </c>
    </row>
    <row r="199" spans="3:16" s="11" customFormat="1" x14ac:dyDescent="0.25">
      <c r="C199" s="5"/>
      <c r="D199" s="12"/>
      <c r="E199" s="12"/>
      <c r="F199" s="27"/>
      <c r="G199" s="27"/>
      <c r="H199" s="27"/>
      <c r="I199" s="48">
        <f t="shared" si="4"/>
        <v>0</v>
      </c>
      <c r="K199" s="12"/>
      <c r="L199" s="12"/>
      <c r="M199" s="27"/>
      <c r="N199" s="27"/>
      <c r="O199" s="27"/>
      <c r="P199" s="48">
        <f t="shared" si="5"/>
        <v>0</v>
      </c>
    </row>
    <row r="200" spans="3:16" s="11" customFormat="1" x14ac:dyDescent="0.25">
      <c r="C200" s="5"/>
      <c r="D200" s="12"/>
      <c r="E200" s="12"/>
      <c r="F200" s="27"/>
      <c r="G200" s="27"/>
      <c r="H200" s="27"/>
      <c r="I200" s="48">
        <f t="shared" si="4"/>
        <v>0</v>
      </c>
      <c r="K200" s="12"/>
      <c r="L200" s="12"/>
      <c r="M200" s="27"/>
      <c r="N200" s="27"/>
      <c r="O200" s="27"/>
      <c r="P200" s="48">
        <f t="shared" si="5"/>
        <v>0</v>
      </c>
    </row>
    <row r="201" spans="3:16" s="11" customFormat="1" x14ac:dyDescent="0.25">
      <c r="C201" s="5"/>
      <c r="D201" s="12"/>
      <c r="E201" s="12"/>
      <c r="F201" s="27"/>
      <c r="G201" s="27"/>
      <c r="H201" s="27"/>
      <c r="I201" s="48">
        <f t="shared" si="4"/>
        <v>0</v>
      </c>
      <c r="K201" s="12"/>
      <c r="L201" s="12"/>
      <c r="M201" s="27"/>
      <c r="N201" s="27"/>
      <c r="O201" s="27"/>
      <c r="P201" s="48">
        <f t="shared" si="5"/>
        <v>0</v>
      </c>
    </row>
    <row r="202" spans="3:16" s="11" customFormat="1" x14ac:dyDescent="0.25">
      <c r="C202" s="5"/>
      <c r="D202" s="12"/>
      <c r="E202" s="12"/>
      <c r="F202" s="27"/>
      <c r="G202" s="27"/>
      <c r="H202" s="27"/>
      <c r="I202" s="48">
        <f t="shared" si="4"/>
        <v>0</v>
      </c>
      <c r="K202" s="12"/>
      <c r="L202" s="12"/>
      <c r="M202" s="27"/>
      <c r="N202" s="27"/>
      <c r="O202" s="27"/>
      <c r="P202" s="48">
        <f t="shared" si="5"/>
        <v>0</v>
      </c>
    </row>
    <row r="203" spans="3:16" s="11" customFormat="1" x14ac:dyDescent="0.25">
      <c r="C203" s="5"/>
      <c r="D203" s="12"/>
      <c r="E203" s="12"/>
      <c r="F203" s="27"/>
      <c r="G203" s="27"/>
      <c r="H203" s="27"/>
      <c r="I203" s="48">
        <f t="shared" si="4"/>
        <v>0</v>
      </c>
      <c r="K203" s="12"/>
      <c r="L203" s="12"/>
      <c r="M203" s="27"/>
      <c r="N203" s="27"/>
      <c r="O203" s="27"/>
      <c r="P203" s="48">
        <f t="shared" si="5"/>
        <v>0</v>
      </c>
    </row>
    <row r="204" spans="3:16" s="11" customFormat="1" x14ac:dyDescent="0.25">
      <c r="C204" s="5"/>
      <c r="D204" s="12"/>
      <c r="E204" s="12"/>
      <c r="F204" s="27"/>
      <c r="G204" s="27"/>
      <c r="H204" s="27"/>
      <c r="I204" s="48">
        <f t="shared" si="4"/>
        <v>0</v>
      </c>
      <c r="K204" s="12"/>
      <c r="L204" s="12"/>
      <c r="M204" s="27"/>
      <c r="N204" s="27"/>
      <c r="O204" s="27"/>
      <c r="P204" s="48">
        <f t="shared" si="5"/>
        <v>0</v>
      </c>
    </row>
    <row r="205" spans="3:16" s="11" customFormat="1" x14ac:dyDescent="0.25">
      <c r="C205" s="5"/>
      <c r="D205" s="12"/>
      <c r="E205" s="12"/>
      <c r="F205" s="27"/>
      <c r="G205" s="27"/>
      <c r="H205" s="27"/>
      <c r="I205" s="48">
        <f t="shared" ref="I205:I268" si="6">MIN(D205,F205,G205)*H205</f>
        <v>0</v>
      </c>
      <c r="K205" s="12"/>
      <c r="L205" s="12"/>
      <c r="M205" s="27"/>
      <c r="N205" s="27"/>
      <c r="O205" s="27"/>
      <c r="P205" s="48">
        <f t="shared" si="5"/>
        <v>0</v>
      </c>
    </row>
    <row r="206" spans="3:16" s="11" customFormat="1" x14ac:dyDescent="0.25">
      <c r="C206" s="5"/>
      <c r="D206" s="12"/>
      <c r="E206" s="12"/>
      <c r="F206" s="27"/>
      <c r="G206" s="27"/>
      <c r="H206" s="27"/>
      <c r="I206" s="48">
        <f t="shared" si="6"/>
        <v>0</v>
      </c>
      <c r="K206" s="12"/>
      <c r="L206" s="12"/>
      <c r="M206" s="27"/>
      <c r="N206" s="27"/>
      <c r="O206" s="27"/>
      <c r="P206" s="48">
        <f t="shared" ref="P206:P269" si="7">MIN(K206,M206,N206)*O206</f>
        <v>0</v>
      </c>
    </row>
    <row r="207" spans="3:16" s="11" customFormat="1" x14ac:dyDescent="0.25">
      <c r="C207" s="5"/>
      <c r="D207" s="12"/>
      <c r="E207" s="12"/>
      <c r="F207" s="27"/>
      <c r="G207" s="27"/>
      <c r="H207" s="27"/>
      <c r="I207" s="48">
        <f t="shared" si="6"/>
        <v>0</v>
      </c>
      <c r="K207" s="12"/>
      <c r="L207" s="12"/>
      <c r="M207" s="27"/>
      <c r="N207" s="27"/>
      <c r="O207" s="27"/>
      <c r="P207" s="48">
        <f t="shared" si="7"/>
        <v>0</v>
      </c>
    </row>
    <row r="208" spans="3:16" s="11" customFormat="1" x14ac:dyDescent="0.25">
      <c r="C208" s="5"/>
      <c r="D208" s="12"/>
      <c r="E208" s="12"/>
      <c r="F208" s="27"/>
      <c r="G208" s="27"/>
      <c r="H208" s="27"/>
      <c r="I208" s="48">
        <f t="shared" si="6"/>
        <v>0</v>
      </c>
      <c r="K208" s="12"/>
      <c r="L208" s="12"/>
      <c r="M208" s="27"/>
      <c r="N208" s="27"/>
      <c r="O208" s="27"/>
      <c r="P208" s="48">
        <f t="shared" si="7"/>
        <v>0</v>
      </c>
    </row>
    <row r="209" spans="3:16" s="11" customFormat="1" x14ac:dyDescent="0.25">
      <c r="C209" s="5"/>
      <c r="D209" s="12"/>
      <c r="E209" s="12"/>
      <c r="F209" s="27"/>
      <c r="G209" s="27"/>
      <c r="H209" s="27"/>
      <c r="I209" s="48">
        <f t="shared" si="6"/>
        <v>0</v>
      </c>
      <c r="K209" s="12"/>
      <c r="L209" s="12"/>
      <c r="M209" s="27"/>
      <c r="N209" s="27"/>
      <c r="O209" s="27"/>
      <c r="P209" s="48">
        <f t="shared" si="7"/>
        <v>0</v>
      </c>
    </row>
    <row r="210" spans="3:16" s="11" customFormat="1" x14ac:dyDescent="0.25">
      <c r="C210" s="5"/>
      <c r="D210" s="12"/>
      <c r="E210" s="12"/>
      <c r="F210" s="27"/>
      <c r="G210" s="27"/>
      <c r="H210" s="27"/>
      <c r="I210" s="48">
        <f t="shared" si="6"/>
        <v>0</v>
      </c>
      <c r="K210" s="12"/>
      <c r="L210" s="12"/>
      <c r="M210" s="27"/>
      <c r="N210" s="27"/>
      <c r="O210" s="27"/>
      <c r="P210" s="48">
        <f t="shared" si="7"/>
        <v>0</v>
      </c>
    </row>
    <row r="211" spans="3:16" s="11" customFormat="1" x14ac:dyDescent="0.25">
      <c r="C211" s="5"/>
      <c r="D211" s="12"/>
      <c r="E211" s="12"/>
      <c r="F211" s="27"/>
      <c r="G211" s="27"/>
      <c r="H211" s="27"/>
      <c r="I211" s="48">
        <f t="shared" si="6"/>
        <v>0</v>
      </c>
      <c r="K211" s="12"/>
      <c r="L211" s="12"/>
      <c r="M211" s="27"/>
      <c r="N211" s="27"/>
      <c r="O211" s="27"/>
      <c r="P211" s="48">
        <f t="shared" si="7"/>
        <v>0</v>
      </c>
    </row>
    <row r="212" spans="3:16" s="11" customFormat="1" x14ac:dyDescent="0.25">
      <c r="C212" s="5"/>
      <c r="D212" s="12"/>
      <c r="E212" s="12"/>
      <c r="F212" s="27"/>
      <c r="G212" s="27"/>
      <c r="H212" s="27"/>
      <c r="I212" s="48">
        <f t="shared" si="6"/>
        <v>0</v>
      </c>
      <c r="K212" s="12"/>
      <c r="L212" s="12"/>
      <c r="M212" s="27"/>
      <c r="N212" s="27"/>
      <c r="O212" s="27"/>
      <c r="P212" s="48">
        <f t="shared" si="7"/>
        <v>0</v>
      </c>
    </row>
    <row r="213" spans="3:16" s="11" customFormat="1" x14ac:dyDescent="0.25">
      <c r="C213" s="5"/>
      <c r="D213" s="12"/>
      <c r="E213" s="12"/>
      <c r="F213" s="27"/>
      <c r="G213" s="27"/>
      <c r="H213" s="27"/>
      <c r="I213" s="48">
        <f t="shared" si="6"/>
        <v>0</v>
      </c>
      <c r="K213" s="12"/>
      <c r="L213" s="12"/>
      <c r="M213" s="27"/>
      <c r="N213" s="27"/>
      <c r="O213" s="27"/>
      <c r="P213" s="48">
        <f t="shared" si="7"/>
        <v>0</v>
      </c>
    </row>
    <row r="214" spans="3:16" s="11" customFormat="1" x14ac:dyDescent="0.25">
      <c r="C214" s="5"/>
      <c r="D214" s="12"/>
      <c r="E214" s="12"/>
      <c r="F214" s="27"/>
      <c r="G214" s="27"/>
      <c r="H214" s="27"/>
      <c r="I214" s="48">
        <f t="shared" si="6"/>
        <v>0</v>
      </c>
      <c r="K214" s="12"/>
      <c r="L214" s="12"/>
      <c r="M214" s="27"/>
      <c r="N214" s="27"/>
      <c r="O214" s="27"/>
      <c r="P214" s="48">
        <f t="shared" si="7"/>
        <v>0</v>
      </c>
    </row>
    <row r="215" spans="3:16" s="11" customFormat="1" x14ac:dyDescent="0.25">
      <c r="C215" s="5"/>
      <c r="D215" s="12"/>
      <c r="E215" s="12"/>
      <c r="F215" s="27"/>
      <c r="G215" s="27"/>
      <c r="H215" s="27"/>
      <c r="I215" s="48">
        <f t="shared" si="6"/>
        <v>0</v>
      </c>
      <c r="K215" s="12"/>
      <c r="L215" s="12"/>
      <c r="M215" s="27"/>
      <c r="N215" s="27"/>
      <c r="O215" s="27"/>
      <c r="P215" s="48">
        <f t="shared" si="7"/>
        <v>0</v>
      </c>
    </row>
    <row r="216" spans="3:16" s="11" customFormat="1" x14ac:dyDescent="0.25">
      <c r="C216" s="5"/>
      <c r="D216" s="12"/>
      <c r="E216" s="12"/>
      <c r="F216" s="27"/>
      <c r="G216" s="27"/>
      <c r="H216" s="27"/>
      <c r="I216" s="48">
        <f t="shared" si="6"/>
        <v>0</v>
      </c>
      <c r="K216" s="12"/>
      <c r="L216" s="12"/>
      <c r="M216" s="27"/>
      <c r="N216" s="27"/>
      <c r="O216" s="27"/>
      <c r="P216" s="48">
        <f t="shared" si="7"/>
        <v>0</v>
      </c>
    </row>
    <row r="217" spans="3:16" s="11" customFormat="1" x14ac:dyDescent="0.25">
      <c r="C217" s="5"/>
      <c r="D217" s="12"/>
      <c r="E217" s="12"/>
      <c r="F217" s="27"/>
      <c r="G217" s="27"/>
      <c r="H217" s="27"/>
      <c r="I217" s="48">
        <f t="shared" si="6"/>
        <v>0</v>
      </c>
      <c r="K217" s="12"/>
      <c r="L217" s="12"/>
      <c r="M217" s="27"/>
      <c r="N217" s="27"/>
      <c r="O217" s="27"/>
      <c r="P217" s="48">
        <f t="shared" si="7"/>
        <v>0</v>
      </c>
    </row>
    <row r="218" spans="3:16" s="11" customFormat="1" x14ac:dyDescent="0.25">
      <c r="C218" s="5"/>
      <c r="D218" s="12"/>
      <c r="E218" s="12"/>
      <c r="F218" s="27"/>
      <c r="G218" s="27"/>
      <c r="H218" s="27"/>
      <c r="I218" s="48">
        <f t="shared" si="6"/>
        <v>0</v>
      </c>
      <c r="K218" s="12"/>
      <c r="L218" s="12"/>
      <c r="M218" s="27"/>
      <c r="N218" s="27"/>
      <c r="O218" s="27"/>
      <c r="P218" s="48">
        <f t="shared" si="7"/>
        <v>0</v>
      </c>
    </row>
    <row r="219" spans="3:16" s="11" customFormat="1" x14ac:dyDescent="0.25">
      <c r="C219" s="5"/>
      <c r="D219" s="12"/>
      <c r="E219" s="12"/>
      <c r="F219" s="27"/>
      <c r="G219" s="27"/>
      <c r="H219" s="27"/>
      <c r="I219" s="48">
        <f t="shared" si="6"/>
        <v>0</v>
      </c>
      <c r="K219" s="12"/>
      <c r="L219" s="12"/>
      <c r="M219" s="27"/>
      <c r="N219" s="27"/>
      <c r="O219" s="27"/>
      <c r="P219" s="48">
        <f t="shared" si="7"/>
        <v>0</v>
      </c>
    </row>
    <row r="220" spans="3:16" s="11" customFormat="1" x14ac:dyDescent="0.25">
      <c r="C220" s="5"/>
      <c r="D220" s="12"/>
      <c r="E220" s="12"/>
      <c r="F220" s="27"/>
      <c r="G220" s="27"/>
      <c r="H220" s="27"/>
      <c r="I220" s="48">
        <f t="shared" si="6"/>
        <v>0</v>
      </c>
      <c r="K220" s="12"/>
      <c r="L220" s="12"/>
      <c r="M220" s="27"/>
      <c r="N220" s="27"/>
      <c r="O220" s="27"/>
      <c r="P220" s="48">
        <f t="shared" si="7"/>
        <v>0</v>
      </c>
    </row>
    <row r="221" spans="3:16" s="11" customFormat="1" x14ac:dyDescent="0.25">
      <c r="C221" s="5"/>
      <c r="D221" s="12"/>
      <c r="E221" s="12"/>
      <c r="F221" s="27"/>
      <c r="G221" s="27"/>
      <c r="H221" s="27"/>
      <c r="I221" s="48">
        <f t="shared" si="6"/>
        <v>0</v>
      </c>
      <c r="K221" s="12"/>
      <c r="L221" s="12"/>
      <c r="M221" s="27"/>
      <c r="N221" s="27"/>
      <c r="O221" s="27"/>
      <c r="P221" s="48">
        <f t="shared" si="7"/>
        <v>0</v>
      </c>
    </row>
    <row r="222" spans="3:16" s="11" customFormat="1" x14ac:dyDescent="0.25">
      <c r="C222" s="5"/>
      <c r="D222" s="12"/>
      <c r="E222" s="12"/>
      <c r="F222" s="27"/>
      <c r="G222" s="27"/>
      <c r="H222" s="27"/>
      <c r="I222" s="48">
        <f t="shared" si="6"/>
        <v>0</v>
      </c>
      <c r="K222" s="12"/>
      <c r="L222" s="12"/>
      <c r="M222" s="27"/>
      <c r="N222" s="27"/>
      <c r="O222" s="27"/>
      <c r="P222" s="48">
        <f t="shared" si="7"/>
        <v>0</v>
      </c>
    </row>
    <row r="223" spans="3:16" s="11" customFormat="1" x14ac:dyDescent="0.25">
      <c r="C223" s="5"/>
      <c r="D223" s="12"/>
      <c r="E223" s="12"/>
      <c r="F223" s="27"/>
      <c r="G223" s="27"/>
      <c r="H223" s="27"/>
      <c r="I223" s="48">
        <f t="shared" si="6"/>
        <v>0</v>
      </c>
      <c r="K223" s="12"/>
      <c r="L223" s="12"/>
      <c r="M223" s="27"/>
      <c r="N223" s="27"/>
      <c r="O223" s="27"/>
      <c r="P223" s="48">
        <f t="shared" si="7"/>
        <v>0</v>
      </c>
    </row>
    <row r="224" spans="3:16" s="11" customFormat="1" x14ac:dyDescent="0.25">
      <c r="C224" s="5"/>
      <c r="D224" s="12"/>
      <c r="E224" s="12"/>
      <c r="F224" s="27"/>
      <c r="G224" s="27"/>
      <c r="H224" s="27"/>
      <c r="I224" s="48">
        <f t="shared" si="6"/>
        <v>0</v>
      </c>
      <c r="K224" s="12"/>
      <c r="L224" s="12"/>
      <c r="M224" s="27"/>
      <c r="N224" s="27"/>
      <c r="O224" s="27"/>
      <c r="P224" s="48">
        <f t="shared" si="7"/>
        <v>0</v>
      </c>
    </row>
    <row r="225" spans="3:16" s="11" customFormat="1" x14ac:dyDescent="0.25">
      <c r="C225" s="5"/>
      <c r="D225" s="12"/>
      <c r="E225" s="12"/>
      <c r="F225" s="27"/>
      <c r="G225" s="27"/>
      <c r="H225" s="27"/>
      <c r="I225" s="48">
        <f t="shared" si="6"/>
        <v>0</v>
      </c>
      <c r="K225" s="12"/>
      <c r="L225" s="12"/>
      <c r="M225" s="27"/>
      <c r="N225" s="27"/>
      <c r="O225" s="27"/>
      <c r="P225" s="48">
        <f t="shared" si="7"/>
        <v>0</v>
      </c>
    </row>
    <row r="226" spans="3:16" s="11" customFormat="1" x14ac:dyDescent="0.25">
      <c r="C226" s="5"/>
      <c r="D226" s="12"/>
      <c r="E226" s="12"/>
      <c r="F226" s="27"/>
      <c r="G226" s="27"/>
      <c r="H226" s="27"/>
      <c r="I226" s="48">
        <f t="shared" si="6"/>
        <v>0</v>
      </c>
      <c r="K226" s="12"/>
      <c r="L226" s="12"/>
      <c r="M226" s="27"/>
      <c r="N226" s="27"/>
      <c r="O226" s="27"/>
      <c r="P226" s="48">
        <f t="shared" si="7"/>
        <v>0</v>
      </c>
    </row>
    <row r="227" spans="3:16" s="11" customFormat="1" x14ac:dyDescent="0.25">
      <c r="C227" s="5"/>
      <c r="D227" s="12"/>
      <c r="E227" s="12"/>
      <c r="F227" s="27"/>
      <c r="G227" s="27"/>
      <c r="H227" s="27"/>
      <c r="I227" s="48">
        <f t="shared" si="6"/>
        <v>0</v>
      </c>
      <c r="K227" s="12"/>
      <c r="L227" s="12"/>
      <c r="M227" s="27"/>
      <c r="N227" s="27"/>
      <c r="O227" s="27"/>
      <c r="P227" s="48">
        <f t="shared" si="7"/>
        <v>0</v>
      </c>
    </row>
    <row r="228" spans="3:16" s="11" customFormat="1" x14ac:dyDescent="0.25">
      <c r="C228" s="5"/>
      <c r="D228" s="12"/>
      <c r="E228" s="12"/>
      <c r="F228" s="27"/>
      <c r="G228" s="27"/>
      <c r="H228" s="27"/>
      <c r="I228" s="48">
        <f t="shared" si="6"/>
        <v>0</v>
      </c>
      <c r="K228" s="12"/>
      <c r="L228" s="12"/>
      <c r="M228" s="27"/>
      <c r="N228" s="27"/>
      <c r="O228" s="27"/>
      <c r="P228" s="48">
        <f t="shared" si="7"/>
        <v>0</v>
      </c>
    </row>
    <row r="229" spans="3:16" s="11" customFormat="1" x14ac:dyDescent="0.25">
      <c r="C229" s="5"/>
      <c r="D229" s="12"/>
      <c r="E229" s="12"/>
      <c r="F229" s="27"/>
      <c r="G229" s="27"/>
      <c r="H229" s="27"/>
      <c r="I229" s="48">
        <f t="shared" si="6"/>
        <v>0</v>
      </c>
      <c r="K229" s="12"/>
      <c r="L229" s="12"/>
      <c r="M229" s="27"/>
      <c r="N229" s="27"/>
      <c r="O229" s="27"/>
      <c r="P229" s="48">
        <f t="shared" si="7"/>
        <v>0</v>
      </c>
    </row>
    <row r="230" spans="3:16" s="11" customFormat="1" x14ac:dyDescent="0.25">
      <c r="C230" s="5"/>
      <c r="D230" s="12"/>
      <c r="E230" s="12"/>
      <c r="F230" s="27"/>
      <c r="G230" s="27"/>
      <c r="H230" s="27"/>
      <c r="I230" s="48">
        <f t="shared" si="6"/>
        <v>0</v>
      </c>
      <c r="K230" s="12"/>
      <c r="L230" s="12"/>
      <c r="M230" s="27"/>
      <c r="N230" s="27"/>
      <c r="O230" s="27"/>
      <c r="P230" s="48">
        <f t="shared" si="7"/>
        <v>0</v>
      </c>
    </row>
    <row r="231" spans="3:16" s="11" customFormat="1" x14ac:dyDescent="0.25">
      <c r="C231" s="5"/>
      <c r="D231" s="12"/>
      <c r="E231" s="12"/>
      <c r="F231" s="27"/>
      <c r="G231" s="27"/>
      <c r="H231" s="27"/>
      <c r="I231" s="48">
        <f t="shared" si="6"/>
        <v>0</v>
      </c>
      <c r="K231" s="12"/>
      <c r="L231" s="12"/>
      <c r="M231" s="27"/>
      <c r="N231" s="27"/>
      <c r="O231" s="27"/>
      <c r="P231" s="48">
        <f t="shared" si="7"/>
        <v>0</v>
      </c>
    </row>
    <row r="232" spans="3:16" s="11" customFormat="1" x14ac:dyDescent="0.25">
      <c r="C232" s="5"/>
      <c r="D232" s="12"/>
      <c r="E232" s="12"/>
      <c r="F232" s="27"/>
      <c r="G232" s="27"/>
      <c r="H232" s="27"/>
      <c r="I232" s="48">
        <f t="shared" si="6"/>
        <v>0</v>
      </c>
      <c r="K232" s="12"/>
      <c r="L232" s="12"/>
      <c r="M232" s="27"/>
      <c r="N232" s="27"/>
      <c r="O232" s="27"/>
      <c r="P232" s="48">
        <f t="shared" si="7"/>
        <v>0</v>
      </c>
    </row>
    <row r="233" spans="3:16" s="11" customFormat="1" x14ac:dyDescent="0.25">
      <c r="C233" s="5"/>
      <c r="D233" s="12"/>
      <c r="E233" s="12"/>
      <c r="F233" s="27"/>
      <c r="G233" s="27"/>
      <c r="H233" s="27"/>
      <c r="I233" s="48">
        <f t="shared" si="6"/>
        <v>0</v>
      </c>
      <c r="K233" s="12"/>
      <c r="L233" s="12"/>
      <c r="M233" s="27"/>
      <c r="N233" s="27"/>
      <c r="O233" s="27"/>
      <c r="P233" s="48">
        <f t="shared" si="7"/>
        <v>0</v>
      </c>
    </row>
    <row r="234" spans="3:16" s="11" customFormat="1" x14ac:dyDescent="0.25">
      <c r="C234" s="5"/>
      <c r="D234" s="12"/>
      <c r="E234" s="12"/>
      <c r="F234" s="27"/>
      <c r="G234" s="27"/>
      <c r="H234" s="27"/>
      <c r="I234" s="48">
        <f t="shared" si="6"/>
        <v>0</v>
      </c>
      <c r="K234" s="12"/>
      <c r="L234" s="12"/>
      <c r="M234" s="27"/>
      <c r="N234" s="27"/>
      <c r="O234" s="27"/>
      <c r="P234" s="48">
        <f t="shared" si="7"/>
        <v>0</v>
      </c>
    </row>
    <row r="235" spans="3:16" s="11" customFormat="1" x14ac:dyDescent="0.25">
      <c r="C235" s="5"/>
      <c r="D235" s="12"/>
      <c r="E235" s="12"/>
      <c r="F235" s="27"/>
      <c r="G235" s="27"/>
      <c r="H235" s="27"/>
      <c r="I235" s="48">
        <f t="shared" si="6"/>
        <v>0</v>
      </c>
      <c r="K235" s="12"/>
      <c r="L235" s="12"/>
      <c r="M235" s="27"/>
      <c r="N235" s="27"/>
      <c r="O235" s="27"/>
      <c r="P235" s="48">
        <f t="shared" si="7"/>
        <v>0</v>
      </c>
    </row>
    <row r="236" spans="3:16" s="11" customFormat="1" x14ac:dyDescent="0.25">
      <c r="C236" s="5"/>
      <c r="D236" s="12"/>
      <c r="E236" s="12"/>
      <c r="F236" s="27"/>
      <c r="G236" s="27"/>
      <c r="H236" s="27"/>
      <c r="I236" s="48">
        <f t="shared" si="6"/>
        <v>0</v>
      </c>
      <c r="K236" s="12"/>
      <c r="L236" s="12"/>
      <c r="M236" s="27"/>
      <c r="N236" s="27"/>
      <c r="O236" s="27"/>
      <c r="P236" s="48">
        <f t="shared" si="7"/>
        <v>0</v>
      </c>
    </row>
    <row r="237" spans="3:16" s="11" customFormat="1" x14ac:dyDescent="0.25">
      <c r="C237" s="5"/>
      <c r="D237" s="12"/>
      <c r="E237" s="12"/>
      <c r="F237" s="27"/>
      <c r="G237" s="27"/>
      <c r="H237" s="27"/>
      <c r="I237" s="48">
        <f t="shared" si="6"/>
        <v>0</v>
      </c>
      <c r="K237" s="12"/>
      <c r="L237" s="12"/>
      <c r="M237" s="27"/>
      <c r="N237" s="27"/>
      <c r="O237" s="27"/>
      <c r="P237" s="48">
        <f t="shared" si="7"/>
        <v>0</v>
      </c>
    </row>
    <row r="238" spans="3:16" s="11" customFormat="1" x14ac:dyDescent="0.25">
      <c r="C238" s="5"/>
      <c r="D238" s="12"/>
      <c r="E238" s="12"/>
      <c r="F238" s="27"/>
      <c r="G238" s="27"/>
      <c r="H238" s="27"/>
      <c r="I238" s="48">
        <f t="shared" si="6"/>
        <v>0</v>
      </c>
      <c r="K238" s="12"/>
      <c r="L238" s="12"/>
      <c r="M238" s="27"/>
      <c r="N238" s="27"/>
      <c r="O238" s="27"/>
      <c r="P238" s="48">
        <f t="shared" si="7"/>
        <v>0</v>
      </c>
    </row>
    <row r="239" spans="3:16" s="11" customFormat="1" x14ac:dyDescent="0.25">
      <c r="C239" s="5"/>
      <c r="D239" s="12"/>
      <c r="E239" s="12"/>
      <c r="F239" s="27"/>
      <c r="G239" s="27"/>
      <c r="H239" s="27"/>
      <c r="I239" s="48">
        <f t="shared" si="6"/>
        <v>0</v>
      </c>
      <c r="K239" s="12"/>
      <c r="L239" s="12"/>
      <c r="M239" s="27"/>
      <c r="N239" s="27"/>
      <c r="O239" s="27"/>
      <c r="P239" s="48">
        <f t="shared" si="7"/>
        <v>0</v>
      </c>
    </row>
    <row r="240" spans="3:16" s="11" customFormat="1" x14ac:dyDescent="0.25">
      <c r="C240" s="5"/>
      <c r="D240" s="12"/>
      <c r="E240" s="12"/>
      <c r="F240" s="27"/>
      <c r="G240" s="27"/>
      <c r="H240" s="27"/>
      <c r="I240" s="48">
        <f t="shared" si="6"/>
        <v>0</v>
      </c>
      <c r="K240" s="12"/>
      <c r="L240" s="12"/>
      <c r="M240" s="27"/>
      <c r="N240" s="27"/>
      <c r="O240" s="27"/>
      <c r="P240" s="48">
        <f t="shared" si="7"/>
        <v>0</v>
      </c>
    </row>
    <row r="241" spans="3:16" s="11" customFormat="1" x14ac:dyDescent="0.25">
      <c r="C241" s="5"/>
      <c r="D241" s="12"/>
      <c r="E241" s="12"/>
      <c r="F241" s="27"/>
      <c r="G241" s="27"/>
      <c r="H241" s="27"/>
      <c r="I241" s="48">
        <f t="shared" si="6"/>
        <v>0</v>
      </c>
      <c r="K241" s="12"/>
      <c r="L241" s="12"/>
      <c r="M241" s="27"/>
      <c r="N241" s="27"/>
      <c r="O241" s="27"/>
      <c r="P241" s="48">
        <f t="shared" si="7"/>
        <v>0</v>
      </c>
    </row>
    <row r="242" spans="3:16" s="11" customFormat="1" x14ac:dyDescent="0.25">
      <c r="C242" s="5"/>
      <c r="D242" s="12"/>
      <c r="E242" s="12"/>
      <c r="F242" s="27"/>
      <c r="G242" s="27"/>
      <c r="H242" s="27"/>
      <c r="I242" s="48">
        <f t="shared" si="6"/>
        <v>0</v>
      </c>
      <c r="K242" s="12"/>
      <c r="L242" s="12"/>
      <c r="M242" s="27"/>
      <c r="N242" s="27"/>
      <c r="O242" s="27"/>
      <c r="P242" s="48">
        <f t="shared" si="7"/>
        <v>0</v>
      </c>
    </row>
    <row r="243" spans="3:16" s="11" customFormat="1" x14ac:dyDescent="0.25">
      <c r="C243" s="5"/>
      <c r="D243" s="12"/>
      <c r="E243" s="12"/>
      <c r="F243" s="27"/>
      <c r="G243" s="27"/>
      <c r="H243" s="27"/>
      <c r="I243" s="48">
        <f t="shared" si="6"/>
        <v>0</v>
      </c>
      <c r="K243" s="12"/>
      <c r="L243" s="12"/>
      <c r="M243" s="27"/>
      <c r="N243" s="27"/>
      <c r="O243" s="27"/>
      <c r="P243" s="48">
        <f t="shared" si="7"/>
        <v>0</v>
      </c>
    </row>
    <row r="244" spans="3:16" s="11" customFormat="1" x14ac:dyDescent="0.25">
      <c r="C244" s="5"/>
      <c r="D244" s="12"/>
      <c r="E244" s="12"/>
      <c r="F244" s="27"/>
      <c r="G244" s="27"/>
      <c r="H244" s="27"/>
      <c r="I244" s="48">
        <f t="shared" si="6"/>
        <v>0</v>
      </c>
      <c r="K244" s="12"/>
      <c r="L244" s="12"/>
      <c r="M244" s="27"/>
      <c r="N244" s="27"/>
      <c r="O244" s="27"/>
      <c r="P244" s="48">
        <f t="shared" si="7"/>
        <v>0</v>
      </c>
    </row>
    <row r="245" spans="3:16" s="11" customFormat="1" x14ac:dyDescent="0.25">
      <c r="C245" s="5"/>
      <c r="D245" s="12"/>
      <c r="E245" s="12"/>
      <c r="F245" s="27"/>
      <c r="G245" s="27"/>
      <c r="H245" s="27"/>
      <c r="I245" s="48">
        <f t="shared" si="6"/>
        <v>0</v>
      </c>
      <c r="K245" s="12"/>
      <c r="L245" s="12"/>
      <c r="M245" s="27"/>
      <c r="N245" s="27"/>
      <c r="O245" s="27"/>
      <c r="P245" s="48">
        <f t="shared" si="7"/>
        <v>0</v>
      </c>
    </row>
    <row r="246" spans="3:16" s="11" customFormat="1" x14ac:dyDescent="0.25">
      <c r="C246" s="5"/>
      <c r="D246" s="12"/>
      <c r="E246" s="12"/>
      <c r="F246" s="27"/>
      <c r="G246" s="27"/>
      <c r="H246" s="27"/>
      <c r="I246" s="48">
        <f t="shared" si="6"/>
        <v>0</v>
      </c>
      <c r="K246" s="12"/>
      <c r="L246" s="12"/>
      <c r="M246" s="27"/>
      <c r="N246" s="27"/>
      <c r="O246" s="27"/>
      <c r="P246" s="48">
        <f t="shared" si="7"/>
        <v>0</v>
      </c>
    </row>
    <row r="247" spans="3:16" s="11" customFormat="1" x14ac:dyDescent="0.25">
      <c r="C247" s="5"/>
      <c r="D247" s="12"/>
      <c r="E247" s="12"/>
      <c r="F247" s="27"/>
      <c r="G247" s="27"/>
      <c r="H247" s="27"/>
      <c r="I247" s="48">
        <f t="shared" si="6"/>
        <v>0</v>
      </c>
      <c r="K247" s="12"/>
      <c r="L247" s="12"/>
      <c r="M247" s="27"/>
      <c r="N247" s="27"/>
      <c r="O247" s="27"/>
      <c r="P247" s="48">
        <f t="shared" si="7"/>
        <v>0</v>
      </c>
    </row>
    <row r="248" spans="3:16" s="11" customFormat="1" x14ac:dyDescent="0.25">
      <c r="C248" s="5"/>
      <c r="D248" s="12"/>
      <c r="E248" s="12"/>
      <c r="F248" s="27"/>
      <c r="G248" s="27"/>
      <c r="H248" s="27"/>
      <c r="I248" s="48">
        <f t="shared" si="6"/>
        <v>0</v>
      </c>
      <c r="K248" s="12"/>
      <c r="L248" s="12"/>
      <c r="M248" s="27"/>
      <c r="N248" s="27"/>
      <c r="O248" s="27"/>
      <c r="P248" s="48">
        <f t="shared" si="7"/>
        <v>0</v>
      </c>
    </row>
    <row r="249" spans="3:16" s="11" customFormat="1" x14ac:dyDescent="0.25">
      <c r="C249" s="5"/>
      <c r="D249" s="12"/>
      <c r="E249" s="12"/>
      <c r="F249" s="27"/>
      <c r="G249" s="27"/>
      <c r="H249" s="27"/>
      <c r="I249" s="48">
        <f t="shared" si="6"/>
        <v>0</v>
      </c>
      <c r="K249" s="12"/>
      <c r="L249" s="12"/>
      <c r="M249" s="27"/>
      <c r="N249" s="27"/>
      <c r="O249" s="27"/>
      <c r="P249" s="48">
        <f t="shared" si="7"/>
        <v>0</v>
      </c>
    </row>
    <row r="250" spans="3:16" s="11" customFormat="1" x14ac:dyDescent="0.25">
      <c r="C250" s="5"/>
      <c r="D250" s="12"/>
      <c r="E250" s="12"/>
      <c r="F250" s="27"/>
      <c r="G250" s="27"/>
      <c r="H250" s="27"/>
      <c r="I250" s="48">
        <f t="shared" si="6"/>
        <v>0</v>
      </c>
      <c r="K250" s="12"/>
      <c r="L250" s="12"/>
      <c r="M250" s="27"/>
      <c r="N250" s="27"/>
      <c r="O250" s="27"/>
      <c r="P250" s="48">
        <f t="shared" si="7"/>
        <v>0</v>
      </c>
    </row>
    <row r="251" spans="3:16" s="11" customFormat="1" x14ac:dyDescent="0.25">
      <c r="C251" s="5"/>
      <c r="D251" s="12"/>
      <c r="E251" s="12"/>
      <c r="F251" s="27"/>
      <c r="G251" s="27"/>
      <c r="H251" s="27"/>
      <c r="I251" s="48">
        <f t="shared" si="6"/>
        <v>0</v>
      </c>
      <c r="K251" s="12"/>
      <c r="L251" s="12"/>
      <c r="M251" s="27"/>
      <c r="N251" s="27"/>
      <c r="O251" s="27"/>
      <c r="P251" s="48">
        <f t="shared" si="7"/>
        <v>0</v>
      </c>
    </row>
    <row r="252" spans="3:16" s="11" customFormat="1" x14ac:dyDescent="0.25">
      <c r="C252" s="5"/>
      <c r="D252" s="12"/>
      <c r="E252" s="12"/>
      <c r="F252" s="27"/>
      <c r="G252" s="27"/>
      <c r="H252" s="27"/>
      <c r="I252" s="48">
        <f t="shared" si="6"/>
        <v>0</v>
      </c>
      <c r="K252" s="12"/>
      <c r="L252" s="12"/>
      <c r="M252" s="27"/>
      <c r="N252" s="27"/>
      <c r="O252" s="27"/>
      <c r="P252" s="48">
        <f t="shared" si="7"/>
        <v>0</v>
      </c>
    </row>
    <row r="253" spans="3:16" s="11" customFormat="1" x14ac:dyDescent="0.25">
      <c r="C253" s="5"/>
      <c r="D253" s="12"/>
      <c r="E253" s="12"/>
      <c r="F253" s="27"/>
      <c r="G253" s="27"/>
      <c r="H253" s="27"/>
      <c r="I253" s="48">
        <f t="shared" si="6"/>
        <v>0</v>
      </c>
      <c r="K253" s="12"/>
      <c r="L253" s="12"/>
      <c r="M253" s="27"/>
      <c r="N253" s="27"/>
      <c r="O253" s="27"/>
      <c r="P253" s="48">
        <f t="shared" si="7"/>
        <v>0</v>
      </c>
    </row>
    <row r="254" spans="3:16" s="11" customFormat="1" x14ac:dyDescent="0.25">
      <c r="C254" s="5"/>
      <c r="D254" s="12"/>
      <c r="E254" s="12"/>
      <c r="F254" s="27"/>
      <c r="G254" s="27"/>
      <c r="H254" s="27"/>
      <c r="I254" s="48">
        <f t="shared" si="6"/>
        <v>0</v>
      </c>
      <c r="K254" s="12"/>
      <c r="L254" s="12"/>
      <c r="M254" s="27"/>
      <c r="N254" s="27"/>
      <c r="O254" s="27"/>
      <c r="P254" s="48">
        <f t="shared" si="7"/>
        <v>0</v>
      </c>
    </row>
    <row r="255" spans="3:16" s="11" customFormat="1" x14ac:dyDescent="0.25">
      <c r="C255" s="5"/>
      <c r="D255" s="12"/>
      <c r="E255" s="12"/>
      <c r="F255" s="27"/>
      <c r="G255" s="27"/>
      <c r="H255" s="27"/>
      <c r="I255" s="48">
        <f t="shared" si="6"/>
        <v>0</v>
      </c>
      <c r="K255" s="12"/>
      <c r="L255" s="12"/>
      <c r="M255" s="27"/>
      <c r="N255" s="27"/>
      <c r="O255" s="27"/>
      <c r="P255" s="48">
        <f t="shared" si="7"/>
        <v>0</v>
      </c>
    </row>
    <row r="256" spans="3:16" s="11" customFormat="1" x14ac:dyDescent="0.25">
      <c r="C256" s="5"/>
      <c r="D256" s="12"/>
      <c r="E256" s="12"/>
      <c r="F256" s="27"/>
      <c r="G256" s="27"/>
      <c r="H256" s="27"/>
      <c r="I256" s="48">
        <f t="shared" si="6"/>
        <v>0</v>
      </c>
      <c r="K256" s="12"/>
      <c r="L256" s="12"/>
      <c r="M256" s="27"/>
      <c r="N256" s="27"/>
      <c r="O256" s="27"/>
      <c r="P256" s="48">
        <f t="shared" si="7"/>
        <v>0</v>
      </c>
    </row>
    <row r="257" spans="3:16" s="11" customFormat="1" x14ac:dyDescent="0.25">
      <c r="C257" s="5"/>
      <c r="D257" s="12"/>
      <c r="E257" s="12"/>
      <c r="F257" s="27"/>
      <c r="G257" s="27"/>
      <c r="H257" s="27"/>
      <c r="I257" s="48">
        <f t="shared" si="6"/>
        <v>0</v>
      </c>
      <c r="K257" s="12"/>
      <c r="L257" s="12"/>
      <c r="M257" s="27"/>
      <c r="N257" s="27"/>
      <c r="O257" s="27"/>
      <c r="P257" s="48">
        <f t="shared" si="7"/>
        <v>0</v>
      </c>
    </row>
    <row r="258" spans="3:16" s="11" customFormat="1" x14ac:dyDescent="0.25">
      <c r="C258" s="5"/>
      <c r="D258" s="12"/>
      <c r="E258" s="12"/>
      <c r="F258" s="27"/>
      <c r="G258" s="27"/>
      <c r="H258" s="27"/>
      <c r="I258" s="48">
        <f t="shared" si="6"/>
        <v>0</v>
      </c>
      <c r="K258" s="12"/>
      <c r="L258" s="12"/>
      <c r="M258" s="27"/>
      <c r="N258" s="27"/>
      <c r="O258" s="27"/>
      <c r="P258" s="48">
        <f t="shared" si="7"/>
        <v>0</v>
      </c>
    </row>
    <row r="259" spans="3:16" s="11" customFormat="1" x14ac:dyDescent="0.25">
      <c r="C259" s="5"/>
      <c r="D259" s="12"/>
      <c r="E259" s="12"/>
      <c r="F259" s="27"/>
      <c r="G259" s="27"/>
      <c r="H259" s="27"/>
      <c r="I259" s="48">
        <f t="shared" si="6"/>
        <v>0</v>
      </c>
      <c r="K259" s="12"/>
      <c r="L259" s="12"/>
      <c r="M259" s="27"/>
      <c r="N259" s="27"/>
      <c r="O259" s="27"/>
      <c r="P259" s="48">
        <f t="shared" si="7"/>
        <v>0</v>
      </c>
    </row>
    <row r="260" spans="3:16" s="11" customFormat="1" x14ac:dyDescent="0.25">
      <c r="C260" s="5"/>
      <c r="D260" s="12"/>
      <c r="E260" s="12"/>
      <c r="F260" s="27"/>
      <c r="G260" s="27"/>
      <c r="H260" s="27"/>
      <c r="I260" s="48">
        <f t="shared" si="6"/>
        <v>0</v>
      </c>
      <c r="K260" s="12"/>
      <c r="L260" s="12"/>
      <c r="M260" s="27"/>
      <c r="N260" s="27"/>
      <c r="O260" s="27"/>
      <c r="P260" s="48">
        <f t="shared" si="7"/>
        <v>0</v>
      </c>
    </row>
    <row r="261" spans="3:16" s="11" customFormat="1" x14ac:dyDescent="0.25">
      <c r="C261" s="5"/>
      <c r="D261" s="12"/>
      <c r="E261" s="12"/>
      <c r="F261" s="27"/>
      <c r="G261" s="27"/>
      <c r="H261" s="27"/>
      <c r="I261" s="48">
        <f t="shared" si="6"/>
        <v>0</v>
      </c>
      <c r="K261" s="12"/>
      <c r="L261" s="12"/>
      <c r="M261" s="27"/>
      <c r="N261" s="27"/>
      <c r="O261" s="27"/>
      <c r="P261" s="48">
        <f t="shared" si="7"/>
        <v>0</v>
      </c>
    </row>
    <row r="262" spans="3:16" s="11" customFormat="1" x14ac:dyDescent="0.25">
      <c r="C262" s="5"/>
      <c r="D262" s="12"/>
      <c r="E262" s="12"/>
      <c r="F262" s="27"/>
      <c r="G262" s="27"/>
      <c r="H262" s="27"/>
      <c r="I262" s="48">
        <f t="shared" si="6"/>
        <v>0</v>
      </c>
      <c r="K262" s="12"/>
      <c r="L262" s="12"/>
      <c r="M262" s="27"/>
      <c r="N262" s="27"/>
      <c r="O262" s="27"/>
      <c r="P262" s="48">
        <f t="shared" si="7"/>
        <v>0</v>
      </c>
    </row>
    <row r="263" spans="3:16" s="11" customFormat="1" x14ac:dyDescent="0.25">
      <c r="C263" s="5"/>
      <c r="D263" s="12"/>
      <c r="E263" s="12"/>
      <c r="F263" s="27"/>
      <c r="G263" s="27"/>
      <c r="H263" s="27"/>
      <c r="I263" s="48">
        <f t="shared" si="6"/>
        <v>0</v>
      </c>
      <c r="K263" s="12"/>
      <c r="L263" s="12"/>
      <c r="M263" s="27"/>
      <c r="N263" s="27"/>
      <c r="O263" s="27"/>
      <c r="P263" s="48">
        <f t="shared" si="7"/>
        <v>0</v>
      </c>
    </row>
    <row r="264" spans="3:16" s="11" customFormat="1" x14ac:dyDescent="0.25">
      <c r="C264" s="5"/>
      <c r="D264" s="12"/>
      <c r="E264" s="12"/>
      <c r="F264" s="27"/>
      <c r="G264" s="27"/>
      <c r="H264" s="27"/>
      <c r="I264" s="48">
        <f t="shared" si="6"/>
        <v>0</v>
      </c>
      <c r="K264" s="12"/>
      <c r="L264" s="12"/>
      <c r="M264" s="27"/>
      <c r="N264" s="27"/>
      <c r="O264" s="27"/>
      <c r="P264" s="48">
        <f t="shared" si="7"/>
        <v>0</v>
      </c>
    </row>
    <row r="265" spans="3:16" s="11" customFormat="1" x14ac:dyDescent="0.25">
      <c r="C265" s="5"/>
      <c r="D265" s="12"/>
      <c r="E265" s="12"/>
      <c r="F265" s="27"/>
      <c r="G265" s="27"/>
      <c r="H265" s="27"/>
      <c r="I265" s="48">
        <f t="shared" si="6"/>
        <v>0</v>
      </c>
      <c r="K265" s="12"/>
      <c r="L265" s="12"/>
      <c r="M265" s="27"/>
      <c r="N265" s="27"/>
      <c r="O265" s="27"/>
      <c r="P265" s="48">
        <f t="shared" si="7"/>
        <v>0</v>
      </c>
    </row>
    <row r="266" spans="3:16" s="11" customFormat="1" x14ac:dyDescent="0.25">
      <c r="C266" s="5"/>
      <c r="D266" s="12"/>
      <c r="E266" s="12"/>
      <c r="F266" s="27"/>
      <c r="G266" s="27"/>
      <c r="H266" s="27"/>
      <c r="I266" s="48">
        <f t="shared" si="6"/>
        <v>0</v>
      </c>
      <c r="K266" s="12"/>
      <c r="L266" s="12"/>
      <c r="M266" s="27"/>
      <c r="N266" s="27"/>
      <c r="O266" s="27"/>
      <c r="P266" s="48">
        <f t="shared" si="7"/>
        <v>0</v>
      </c>
    </row>
    <row r="267" spans="3:16" s="11" customFormat="1" x14ac:dyDescent="0.25">
      <c r="C267" s="5"/>
      <c r="D267" s="12"/>
      <c r="E267" s="12"/>
      <c r="F267" s="27"/>
      <c r="G267" s="27"/>
      <c r="H267" s="27"/>
      <c r="I267" s="48">
        <f t="shared" si="6"/>
        <v>0</v>
      </c>
      <c r="K267" s="12"/>
      <c r="L267" s="12"/>
      <c r="M267" s="27"/>
      <c r="N267" s="27"/>
      <c r="O267" s="27"/>
      <c r="P267" s="48">
        <f t="shared" si="7"/>
        <v>0</v>
      </c>
    </row>
    <row r="268" spans="3:16" s="11" customFormat="1" x14ac:dyDescent="0.25">
      <c r="C268" s="5"/>
      <c r="D268" s="12"/>
      <c r="E268" s="12"/>
      <c r="F268" s="27"/>
      <c r="G268" s="27"/>
      <c r="H268" s="27"/>
      <c r="I268" s="48">
        <f t="shared" si="6"/>
        <v>0</v>
      </c>
      <c r="K268" s="12"/>
      <c r="L268" s="12"/>
      <c r="M268" s="27"/>
      <c r="N268" s="27"/>
      <c r="O268" s="27"/>
      <c r="P268" s="48">
        <f t="shared" si="7"/>
        <v>0</v>
      </c>
    </row>
    <row r="269" spans="3:16" s="11" customFormat="1" x14ac:dyDescent="0.25">
      <c r="C269" s="5"/>
      <c r="D269" s="12"/>
      <c r="E269" s="12"/>
      <c r="F269" s="27"/>
      <c r="G269" s="27"/>
      <c r="H269" s="27"/>
      <c r="I269" s="48">
        <f t="shared" ref="I269:I332" si="8">MIN(D269,F269,G269)*H269</f>
        <v>0</v>
      </c>
      <c r="K269" s="12"/>
      <c r="L269" s="12"/>
      <c r="M269" s="27"/>
      <c r="N269" s="27"/>
      <c r="O269" s="27"/>
      <c r="P269" s="48">
        <f t="shared" si="7"/>
        <v>0</v>
      </c>
    </row>
    <row r="270" spans="3:16" s="11" customFormat="1" x14ac:dyDescent="0.25">
      <c r="C270" s="5"/>
      <c r="D270" s="12"/>
      <c r="E270" s="12"/>
      <c r="F270" s="27"/>
      <c r="G270" s="27"/>
      <c r="H270" s="27"/>
      <c r="I270" s="48">
        <f t="shared" si="8"/>
        <v>0</v>
      </c>
      <c r="K270" s="12"/>
      <c r="L270" s="12"/>
      <c r="M270" s="27"/>
      <c r="N270" s="27"/>
      <c r="O270" s="27"/>
      <c r="P270" s="48">
        <f t="shared" ref="P270:P333" si="9">MIN(K270,M270,N270)*O270</f>
        <v>0</v>
      </c>
    </row>
    <row r="271" spans="3:16" s="11" customFormat="1" x14ac:dyDescent="0.25">
      <c r="C271" s="5"/>
      <c r="D271" s="12"/>
      <c r="E271" s="12"/>
      <c r="F271" s="27"/>
      <c r="G271" s="27"/>
      <c r="H271" s="27"/>
      <c r="I271" s="48">
        <f t="shared" si="8"/>
        <v>0</v>
      </c>
      <c r="K271" s="12"/>
      <c r="L271" s="12"/>
      <c r="M271" s="27"/>
      <c r="N271" s="27"/>
      <c r="O271" s="27"/>
      <c r="P271" s="48">
        <f t="shared" si="9"/>
        <v>0</v>
      </c>
    </row>
    <row r="272" spans="3:16" s="11" customFormat="1" x14ac:dyDescent="0.25">
      <c r="C272" s="5"/>
      <c r="D272" s="12"/>
      <c r="E272" s="12"/>
      <c r="F272" s="27"/>
      <c r="G272" s="27"/>
      <c r="H272" s="27"/>
      <c r="I272" s="48">
        <f t="shared" si="8"/>
        <v>0</v>
      </c>
      <c r="K272" s="12"/>
      <c r="L272" s="12"/>
      <c r="M272" s="27"/>
      <c r="N272" s="27"/>
      <c r="O272" s="27"/>
      <c r="P272" s="48">
        <f t="shared" si="9"/>
        <v>0</v>
      </c>
    </row>
    <row r="273" spans="3:16" s="11" customFormat="1" x14ac:dyDescent="0.25">
      <c r="C273" s="5"/>
      <c r="D273" s="12"/>
      <c r="E273" s="12"/>
      <c r="F273" s="27"/>
      <c r="G273" s="27"/>
      <c r="H273" s="27"/>
      <c r="I273" s="48">
        <f t="shared" si="8"/>
        <v>0</v>
      </c>
      <c r="K273" s="12"/>
      <c r="L273" s="12"/>
      <c r="M273" s="27"/>
      <c r="N273" s="27"/>
      <c r="O273" s="27"/>
      <c r="P273" s="48">
        <f t="shared" si="9"/>
        <v>0</v>
      </c>
    </row>
    <row r="274" spans="3:16" s="11" customFormat="1" x14ac:dyDescent="0.25">
      <c r="C274" s="5"/>
      <c r="D274" s="12"/>
      <c r="E274" s="12"/>
      <c r="F274" s="27"/>
      <c r="G274" s="27"/>
      <c r="H274" s="27"/>
      <c r="I274" s="48">
        <f t="shared" si="8"/>
        <v>0</v>
      </c>
      <c r="K274" s="12"/>
      <c r="L274" s="12"/>
      <c r="M274" s="27"/>
      <c r="N274" s="27"/>
      <c r="O274" s="27"/>
      <c r="P274" s="48">
        <f t="shared" si="9"/>
        <v>0</v>
      </c>
    </row>
    <row r="275" spans="3:16" s="11" customFormat="1" x14ac:dyDescent="0.25">
      <c r="C275" s="5"/>
      <c r="D275" s="12"/>
      <c r="E275" s="12"/>
      <c r="F275" s="27"/>
      <c r="G275" s="27"/>
      <c r="H275" s="27"/>
      <c r="I275" s="48">
        <f t="shared" si="8"/>
        <v>0</v>
      </c>
      <c r="K275" s="12"/>
      <c r="L275" s="12"/>
      <c r="M275" s="27"/>
      <c r="N275" s="27"/>
      <c r="O275" s="27"/>
      <c r="P275" s="48">
        <f t="shared" si="9"/>
        <v>0</v>
      </c>
    </row>
    <row r="276" spans="3:16" s="11" customFormat="1" x14ac:dyDescent="0.25">
      <c r="C276" s="5"/>
      <c r="D276" s="12"/>
      <c r="E276" s="12"/>
      <c r="F276" s="27"/>
      <c r="G276" s="27"/>
      <c r="H276" s="27"/>
      <c r="I276" s="48">
        <f t="shared" si="8"/>
        <v>0</v>
      </c>
      <c r="K276" s="12"/>
      <c r="L276" s="12"/>
      <c r="M276" s="27"/>
      <c r="N276" s="27"/>
      <c r="O276" s="27"/>
      <c r="P276" s="48">
        <f t="shared" si="9"/>
        <v>0</v>
      </c>
    </row>
    <row r="277" spans="3:16" s="11" customFormat="1" x14ac:dyDescent="0.25">
      <c r="C277" s="5"/>
      <c r="D277" s="12"/>
      <c r="E277" s="12"/>
      <c r="F277" s="27"/>
      <c r="G277" s="27"/>
      <c r="H277" s="27"/>
      <c r="I277" s="48">
        <f t="shared" si="8"/>
        <v>0</v>
      </c>
      <c r="K277" s="12"/>
      <c r="L277" s="12"/>
      <c r="M277" s="27"/>
      <c r="N277" s="27"/>
      <c r="O277" s="27"/>
      <c r="P277" s="48">
        <f t="shared" si="9"/>
        <v>0</v>
      </c>
    </row>
    <row r="278" spans="3:16" s="11" customFormat="1" x14ac:dyDescent="0.25">
      <c r="C278" s="5"/>
      <c r="D278" s="12"/>
      <c r="E278" s="12"/>
      <c r="F278" s="27"/>
      <c r="G278" s="27"/>
      <c r="H278" s="27"/>
      <c r="I278" s="48">
        <f t="shared" si="8"/>
        <v>0</v>
      </c>
      <c r="K278" s="12"/>
      <c r="L278" s="12"/>
      <c r="M278" s="27"/>
      <c r="N278" s="27"/>
      <c r="O278" s="27"/>
      <c r="P278" s="48">
        <f t="shared" si="9"/>
        <v>0</v>
      </c>
    </row>
    <row r="279" spans="3:16" s="11" customFormat="1" x14ac:dyDescent="0.25">
      <c r="C279" s="5"/>
      <c r="D279" s="12"/>
      <c r="E279" s="12"/>
      <c r="F279" s="27"/>
      <c r="G279" s="27"/>
      <c r="H279" s="27"/>
      <c r="I279" s="48">
        <f t="shared" si="8"/>
        <v>0</v>
      </c>
      <c r="K279" s="12"/>
      <c r="L279" s="12"/>
      <c r="M279" s="27"/>
      <c r="N279" s="27"/>
      <c r="O279" s="27"/>
      <c r="P279" s="48">
        <f t="shared" si="9"/>
        <v>0</v>
      </c>
    </row>
    <row r="280" spans="3:16" s="11" customFormat="1" x14ac:dyDescent="0.25">
      <c r="C280" s="5"/>
      <c r="D280" s="12"/>
      <c r="E280" s="12"/>
      <c r="F280" s="27"/>
      <c r="G280" s="27"/>
      <c r="H280" s="27"/>
      <c r="I280" s="48">
        <f t="shared" si="8"/>
        <v>0</v>
      </c>
      <c r="K280" s="12"/>
      <c r="L280" s="12"/>
      <c r="M280" s="27"/>
      <c r="N280" s="27"/>
      <c r="O280" s="27"/>
      <c r="P280" s="48">
        <f t="shared" si="9"/>
        <v>0</v>
      </c>
    </row>
    <row r="281" spans="3:16" s="11" customFormat="1" x14ac:dyDescent="0.25">
      <c r="C281" s="5"/>
      <c r="D281" s="12"/>
      <c r="E281" s="12"/>
      <c r="F281" s="27"/>
      <c r="G281" s="27"/>
      <c r="H281" s="27"/>
      <c r="I281" s="48">
        <f t="shared" si="8"/>
        <v>0</v>
      </c>
      <c r="K281" s="12"/>
      <c r="L281" s="12"/>
      <c r="M281" s="27"/>
      <c r="N281" s="27"/>
      <c r="O281" s="27"/>
      <c r="P281" s="48">
        <f t="shared" si="9"/>
        <v>0</v>
      </c>
    </row>
    <row r="282" spans="3:16" s="11" customFormat="1" x14ac:dyDescent="0.25">
      <c r="C282" s="5"/>
      <c r="D282" s="12"/>
      <c r="E282" s="12"/>
      <c r="F282" s="27"/>
      <c r="G282" s="27"/>
      <c r="H282" s="27"/>
      <c r="I282" s="48">
        <f t="shared" si="8"/>
        <v>0</v>
      </c>
      <c r="K282" s="12"/>
      <c r="L282" s="12"/>
      <c r="M282" s="27"/>
      <c r="N282" s="27"/>
      <c r="O282" s="27"/>
      <c r="P282" s="48">
        <f t="shared" si="9"/>
        <v>0</v>
      </c>
    </row>
    <row r="283" spans="3:16" s="11" customFormat="1" x14ac:dyDescent="0.25">
      <c r="C283" s="5"/>
      <c r="D283" s="12"/>
      <c r="E283" s="12"/>
      <c r="F283" s="27"/>
      <c r="G283" s="27"/>
      <c r="H283" s="27"/>
      <c r="I283" s="48">
        <f t="shared" si="8"/>
        <v>0</v>
      </c>
      <c r="K283" s="12"/>
      <c r="L283" s="12"/>
      <c r="M283" s="27"/>
      <c r="N283" s="27"/>
      <c r="O283" s="27"/>
      <c r="P283" s="48">
        <f t="shared" si="9"/>
        <v>0</v>
      </c>
    </row>
    <row r="284" spans="3:16" s="11" customFormat="1" x14ac:dyDescent="0.25">
      <c r="C284" s="5"/>
      <c r="D284" s="12"/>
      <c r="E284" s="12"/>
      <c r="F284" s="27"/>
      <c r="G284" s="27"/>
      <c r="H284" s="27"/>
      <c r="I284" s="48">
        <f t="shared" si="8"/>
        <v>0</v>
      </c>
      <c r="K284" s="12"/>
      <c r="L284" s="12"/>
      <c r="M284" s="27"/>
      <c r="N284" s="27"/>
      <c r="O284" s="27"/>
      <c r="P284" s="48">
        <f t="shared" si="9"/>
        <v>0</v>
      </c>
    </row>
    <row r="285" spans="3:16" s="11" customFormat="1" x14ac:dyDescent="0.25">
      <c r="C285" s="5"/>
      <c r="D285" s="12"/>
      <c r="E285" s="12"/>
      <c r="F285" s="27"/>
      <c r="G285" s="27"/>
      <c r="H285" s="27"/>
      <c r="I285" s="48">
        <f t="shared" si="8"/>
        <v>0</v>
      </c>
      <c r="K285" s="12"/>
      <c r="L285" s="12"/>
      <c r="M285" s="27"/>
      <c r="N285" s="27"/>
      <c r="O285" s="27"/>
      <c r="P285" s="48">
        <f t="shared" si="9"/>
        <v>0</v>
      </c>
    </row>
    <row r="286" spans="3:16" s="11" customFormat="1" x14ac:dyDescent="0.25">
      <c r="C286" s="5"/>
      <c r="D286" s="12"/>
      <c r="E286" s="12"/>
      <c r="F286" s="27"/>
      <c r="G286" s="27"/>
      <c r="H286" s="27"/>
      <c r="I286" s="48">
        <f t="shared" si="8"/>
        <v>0</v>
      </c>
      <c r="K286" s="12"/>
      <c r="L286" s="12"/>
      <c r="M286" s="27"/>
      <c r="N286" s="27"/>
      <c r="O286" s="27"/>
      <c r="P286" s="48">
        <f t="shared" si="9"/>
        <v>0</v>
      </c>
    </row>
    <row r="287" spans="3:16" s="11" customFormat="1" x14ac:dyDescent="0.25">
      <c r="C287" s="5"/>
      <c r="D287" s="12"/>
      <c r="E287" s="12"/>
      <c r="F287" s="27"/>
      <c r="G287" s="27"/>
      <c r="H287" s="27"/>
      <c r="I287" s="48">
        <f t="shared" si="8"/>
        <v>0</v>
      </c>
      <c r="K287" s="12"/>
      <c r="L287" s="12"/>
      <c r="M287" s="27"/>
      <c r="N287" s="27"/>
      <c r="O287" s="27"/>
      <c r="P287" s="48">
        <f t="shared" si="9"/>
        <v>0</v>
      </c>
    </row>
    <row r="288" spans="3:16" s="11" customFormat="1" x14ac:dyDescent="0.25">
      <c r="C288" s="5"/>
      <c r="D288" s="12"/>
      <c r="E288" s="12"/>
      <c r="F288" s="27"/>
      <c r="G288" s="27"/>
      <c r="H288" s="27"/>
      <c r="I288" s="48">
        <f t="shared" si="8"/>
        <v>0</v>
      </c>
      <c r="K288" s="12"/>
      <c r="L288" s="12"/>
      <c r="M288" s="27"/>
      <c r="N288" s="27"/>
      <c r="O288" s="27"/>
      <c r="P288" s="48">
        <f t="shared" si="9"/>
        <v>0</v>
      </c>
    </row>
    <row r="289" spans="3:16" s="11" customFormat="1" x14ac:dyDescent="0.25">
      <c r="C289" s="5"/>
      <c r="D289" s="12"/>
      <c r="E289" s="12"/>
      <c r="F289" s="27"/>
      <c r="G289" s="27"/>
      <c r="H289" s="27"/>
      <c r="I289" s="48">
        <f t="shared" si="8"/>
        <v>0</v>
      </c>
      <c r="K289" s="12"/>
      <c r="L289" s="12"/>
      <c r="M289" s="27"/>
      <c r="N289" s="27"/>
      <c r="O289" s="27"/>
      <c r="P289" s="48">
        <f t="shared" si="9"/>
        <v>0</v>
      </c>
    </row>
    <row r="290" spans="3:16" s="11" customFormat="1" x14ac:dyDescent="0.25">
      <c r="C290" s="5"/>
      <c r="D290" s="12"/>
      <c r="E290" s="12"/>
      <c r="F290" s="27"/>
      <c r="G290" s="27"/>
      <c r="H290" s="27"/>
      <c r="I290" s="48">
        <f t="shared" si="8"/>
        <v>0</v>
      </c>
      <c r="K290" s="12"/>
      <c r="L290" s="12"/>
      <c r="M290" s="27"/>
      <c r="N290" s="27"/>
      <c r="O290" s="27"/>
      <c r="P290" s="48">
        <f t="shared" si="9"/>
        <v>0</v>
      </c>
    </row>
    <row r="291" spans="3:16" s="11" customFormat="1" x14ac:dyDescent="0.25">
      <c r="C291" s="5"/>
      <c r="D291" s="12"/>
      <c r="E291" s="12"/>
      <c r="F291" s="27"/>
      <c r="G291" s="27"/>
      <c r="H291" s="27"/>
      <c r="I291" s="48">
        <f t="shared" si="8"/>
        <v>0</v>
      </c>
      <c r="K291" s="12"/>
      <c r="L291" s="12"/>
      <c r="M291" s="27"/>
      <c r="N291" s="27"/>
      <c r="O291" s="27"/>
      <c r="P291" s="48">
        <f t="shared" si="9"/>
        <v>0</v>
      </c>
    </row>
    <row r="292" spans="3:16" s="11" customFormat="1" x14ac:dyDescent="0.25">
      <c r="C292" s="5"/>
      <c r="D292" s="12"/>
      <c r="E292" s="12"/>
      <c r="F292" s="27"/>
      <c r="G292" s="27"/>
      <c r="H292" s="27"/>
      <c r="I292" s="48">
        <f t="shared" si="8"/>
        <v>0</v>
      </c>
      <c r="K292" s="12"/>
      <c r="L292" s="12"/>
      <c r="M292" s="27"/>
      <c r="N292" s="27"/>
      <c r="O292" s="27"/>
      <c r="P292" s="48">
        <f t="shared" si="9"/>
        <v>0</v>
      </c>
    </row>
    <row r="293" spans="3:16" s="11" customFormat="1" x14ac:dyDescent="0.25">
      <c r="C293" s="5"/>
      <c r="D293" s="12"/>
      <c r="E293" s="12"/>
      <c r="F293" s="27"/>
      <c r="G293" s="27"/>
      <c r="H293" s="27"/>
      <c r="I293" s="48">
        <f t="shared" si="8"/>
        <v>0</v>
      </c>
      <c r="K293" s="12"/>
      <c r="L293" s="12"/>
      <c r="M293" s="27"/>
      <c r="N293" s="27"/>
      <c r="O293" s="27"/>
      <c r="P293" s="48">
        <f t="shared" si="9"/>
        <v>0</v>
      </c>
    </row>
    <row r="294" spans="3:16" s="11" customFormat="1" x14ac:dyDescent="0.25">
      <c r="C294" s="5"/>
      <c r="D294" s="12"/>
      <c r="E294" s="12"/>
      <c r="F294" s="27"/>
      <c r="G294" s="27"/>
      <c r="H294" s="27"/>
      <c r="I294" s="48">
        <f t="shared" si="8"/>
        <v>0</v>
      </c>
      <c r="K294" s="12"/>
      <c r="L294" s="12"/>
      <c r="M294" s="27"/>
      <c r="N294" s="27"/>
      <c r="O294" s="27"/>
      <c r="P294" s="48">
        <f t="shared" si="9"/>
        <v>0</v>
      </c>
    </row>
    <row r="295" spans="3:16" s="11" customFormat="1" x14ac:dyDescent="0.25">
      <c r="C295" s="5"/>
      <c r="D295" s="12"/>
      <c r="E295" s="12"/>
      <c r="F295" s="27"/>
      <c r="G295" s="27"/>
      <c r="H295" s="27"/>
      <c r="I295" s="48">
        <f t="shared" si="8"/>
        <v>0</v>
      </c>
      <c r="K295" s="12"/>
      <c r="L295" s="12"/>
      <c r="M295" s="27"/>
      <c r="N295" s="27"/>
      <c r="O295" s="27"/>
      <c r="P295" s="48">
        <f t="shared" si="9"/>
        <v>0</v>
      </c>
    </row>
    <row r="296" spans="3:16" s="11" customFormat="1" x14ac:dyDescent="0.25">
      <c r="C296" s="5"/>
      <c r="D296" s="12"/>
      <c r="E296" s="12"/>
      <c r="F296" s="27"/>
      <c r="G296" s="27"/>
      <c r="H296" s="27"/>
      <c r="I296" s="48">
        <f t="shared" si="8"/>
        <v>0</v>
      </c>
      <c r="K296" s="12"/>
      <c r="L296" s="12"/>
      <c r="M296" s="27"/>
      <c r="N296" s="27"/>
      <c r="O296" s="27"/>
      <c r="P296" s="48">
        <f t="shared" si="9"/>
        <v>0</v>
      </c>
    </row>
    <row r="297" spans="3:16" s="11" customFormat="1" x14ac:dyDescent="0.25">
      <c r="C297" s="5"/>
      <c r="D297" s="12"/>
      <c r="E297" s="12"/>
      <c r="F297" s="27"/>
      <c r="G297" s="27"/>
      <c r="H297" s="27"/>
      <c r="I297" s="48">
        <f t="shared" si="8"/>
        <v>0</v>
      </c>
      <c r="K297" s="12"/>
      <c r="L297" s="12"/>
      <c r="M297" s="27"/>
      <c r="N297" s="27"/>
      <c r="O297" s="27"/>
      <c r="P297" s="48">
        <f t="shared" si="9"/>
        <v>0</v>
      </c>
    </row>
    <row r="298" spans="3:16" s="11" customFormat="1" x14ac:dyDescent="0.25">
      <c r="C298" s="5"/>
      <c r="D298" s="12"/>
      <c r="E298" s="12"/>
      <c r="F298" s="27"/>
      <c r="G298" s="27"/>
      <c r="H298" s="27"/>
      <c r="I298" s="48">
        <f t="shared" si="8"/>
        <v>0</v>
      </c>
      <c r="K298" s="12"/>
      <c r="L298" s="12"/>
      <c r="M298" s="27"/>
      <c r="N298" s="27"/>
      <c r="O298" s="27"/>
      <c r="P298" s="48">
        <f t="shared" si="9"/>
        <v>0</v>
      </c>
    </row>
    <row r="299" spans="3:16" s="11" customFormat="1" x14ac:dyDescent="0.25">
      <c r="C299" s="5"/>
      <c r="D299" s="12"/>
      <c r="E299" s="12"/>
      <c r="F299" s="27"/>
      <c r="G299" s="27"/>
      <c r="H299" s="27"/>
      <c r="I299" s="48">
        <f t="shared" si="8"/>
        <v>0</v>
      </c>
      <c r="K299" s="12"/>
      <c r="L299" s="12"/>
      <c r="M299" s="27"/>
      <c r="N299" s="27"/>
      <c r="O299" s="27"/>
      <c r="P299" s="48">
        <f t="shared" si="9"/>
        <v>0</v>
      </c>
    </row>
    <row r="300" spans="3:16" s="11" customFormat="1" x14ac:dyDescent="0.25">
      <c r="C300" s="5"/>
      <c r="D300" s="12"/>
      <c r="E300" s="12"/>
      <c r="F300" s="27"/>
      <c r="G300" s="27"/>
      <c r="H300" s="27"/>
      <c r="I300" s="48">
        <f t="shared" si="8"/>
        <v>0</v>
      </c>
      <c r="K300" s="12"/>
      <c r="L300" s="12"/>
      <c r="M300" s="27"/>
      <c r="N300" s="27"/>
      <c r="O300" s="27"/>
      <c r="P300" s="48">
        <f t="shared" si="9"/>
        <v>0</v>
      </c>
    </row>
    <row r="301" spans="3:16" s="11" customFormat="1" x14ac:dyDescent="0.25">
      <c r="C301" s="5"/>
      <c r="D301" s="12"/>
      <c r="E301" s="12"/>
      <c r="F301" s="27"/>
      <c r="G301" s="27"/>
      <c r="H301" s="27"/>
      <c r="I301" s="48">
        <f t="shared" si="8"/>
        <v>0</v>
      </c>
      <c r="K301" s="12"/>
      <c r="L301" s="12"/>
      <c r="M301" s="27"/>
      <c r="N301" s="27"/>
      <c r="O301" s="27"/>
      <c r="P301" s="48">
        <f t="shared" si="9"/>
        <v>0</v>
      </c>
    </row>
    <row r="302" spans="3:16" s="11" customFormat="1" x14ac:dyDescent="0.25">
      <c r="C302" s="5"/>
      <c r="D302" s="12"/>
      <c r="E302" s="12"/>
      <c r="F302" s="27"/>
      <c r="G302" s="27"/>
      <c r="H302" s="27"/>
      <c r="I302" s="48">
        <f t="shared" si="8"/>
        <v>0</v>
      </c>
      <c r="K302" s="12"/>
      <c r="L302" s="12"/>
      <c r="M302" s="27"/>
      <c r="N302" s="27"/>
      <c r="O302" s="27"/>
      <c r="P302" s="48">
        <f t="shared" si="9"/>
        <v>0</v>
      </c>
    </row>
    <row r="303" spans="3:16" s="11" customFormat="1" x14ac:dyDescent="0.25">
      <c r="C303" s="5"/>
      <c r="D303" s="12"/>
      <c r="E303" s="12"/>
      <c r="F303" s="27"/>
      <c r="G303" s="27"/>
      <c r="H303" s="27"/>
      <c r="I303" s="48">
        <f t="shared" si="8"/>
        <v>0</v>
      </c>
      <c r="K303" s="12"/>
      <c r="L303" s="12"/>
      <c r="M303" s="27"/>
      <c r="N303" s="27"/>
      <c r="O303" s="27"/>
      <c r="P303" s="48">
        <f t="shared" si="9"/>
        <v>0</v>
      </c>
    </row>
    <row r="304" spans="3:16" s="11" customFormat="1" x14ac:dyDescent="0.25">
      <c r="C304" s="5"/>
      <c r="D304" s="12"/>
      <c r="E304" s="12"/>
      <c r="F304" s="27"/>
      <c r="G304" s="27"/>
      <c r="H304" s="27"/>
      <c r="I304" s="48">
        <f t="shared" si="8"/>
        <v>0</v>
      </c>
      <c r="K304" s="12"/>
      <c r="L304" s="12"/>
      <c r="M304" s="27"/>
      <c r="N304" s="27"/>
      <c r="O304" s="27"/>
      <c r="P304" s="48">
        <f t="shared" si="9"/>
        <v>0</v>
      </c>
    </row>
    <row r="305" spans="3:16" s="11" customFormat="1" x14ac:dyDescent="0.25">
      <c r="C305" s="5"/>
      <c r="D305" s="12"/>
      <c r="E305" s="12"/>
      <c r="F305" s="27"/>
      <c r="G305" s="27"/>
      <c r="H305" s="27"/>
      <c r="I305" s="48">
        <f t="shared" si="8"/>
        <v>0</v>
      </c>
      <c r="K305" s="12"/>
      <c r="L305" s="12"/>
      <c r="M305" s="27"/>
      <c r="N305" s="27"/>
      <c r="O305" s="27"/>
      <c r="P305" s="48">
        <f t="shared" si="9"/>
        <v>0</v>
      </c>
    </row>
    <row r="306" spans="3:16" s="11" customFormat="1" x14ac:dyDescent="0.25">
      <c r="C306" s="5"/>
      <c r="D306" s="12"/>
      <c r="E306" s="12"/>
      <c r="F306" s="27"/>
      <c r="G306" s="27"/>
      <c r="H306" s="27"/>
      <c r="I306" s="48">
        <f t="shared" si="8"/>
        <v>0</v>
      </c>
      <c r="K306" s="12"/>
      <c r="L306" s="12"/>
      <c r="M306" s="27"/>
      <c r="N306" s="27"/>
      <c r="O306" s="27"/>
      <c r="P306" s="48">
        <f t="shared" si="9"/>
        <v>0</v>
      </c>
    </row>
    <row r="307" spans="3:16" s="11" customFormat="1" x14ac:dyDescent="0.25">
      <c r="C307" s="5"/>
      <c r="D307" s="12"/>
      <c r="E307" s="12"/>
      <c r="F307" s="27"/>
      <c r="G307" s="27"/>
      <c r="H307" s="27"/>
      <c r="I307" s="48">
        <f t="shared" si="8"/>
        <v>0</v>
      </c>
      <c r="K307" s="12"/>
      <c r="L307" s="12"/>
      <c r="M307" s="27"/>
      <c r="N307" s="27"/>
      <c r="O307" s="27"/>
      <c r="P307" s="48">
        <f t="shared" si="9"/>
        <v>0</v>
      </c>
    </row>
    <row r="308" spans="3:16" s="11" customFormat="1" x14ac:dyDescent="0.25">
      <c r="C308" s="5"/>
      <c r="D308" s="12"/>
      <c r="E308" s="12"/>
      <c r="F308" s="27"/>
      <c r="G308" s="27"/>
      <c r="H308" s="27"/>
      <c r="I308" s="48">
        <f t="shared" si="8"/>
        <v>0</v>
      </c>
      <c r="K308" s="12"/>
      <c r="L308" s="12"/>
      <c r="M308" s="27"/>
      <c r="N308" s="27"/>
      <c r="O308" s="27"/>
      <c r="P308" s="48">
        <f t="shared" si="9"/>
        <v>0</v>
      </c>
    </row>
    <row r="309" spans="3:16" s="11" customFormat="1" x14ac:dyDescent="0.25">
      <c r="C309" s="5"/>
      <c r="D309" s="12"/>
      <c r="E309" s="12"/>
      <c r="F309" s="27"/>
      <c r="G309" s="27"/>
      <c r="H309" s="27"/>
      <c r="I309" s="48">
        <f t="shared" si="8"/>
        <v>0</v>
      </c>
      <c r="K309" s="12"/>
      <c r="L309" s="12"/>
      <c r="M309" s="27"/>
      <c r="N309" s="27"/>
      <c r="O309" s="27"/>
      <c r="P309" s="48">
        <f t="shared" si="9"/>
        <v>0</v>
      </c>
    </row>
    <row r="310" spans="3:16" s="11" customFormat="1" x14ac:dyDescent="0.25">
      <c r="C310" s="5"/>
      <c r="D310" s="12"/>
      <c r="E310" s="12"/>
      <c r="F310" s="27"/>
      <c r="G310" s="27"/>
      <c r="H310" s="27"/>
      <c r="I310" s="48">
        <f t="shared" si="8"/>
        <v>0</v>
      </c>
      <c r="K310" s="12"/>
      <c r="L310" s="12"/>
      <c r="M310" s="27"/>
      <c r="N310" s="27"/>
      <c r="O310" s="27"/>
      <c r="P310" s="48">
        <f t="shared" si="9"/>
        <v>0</v>
      </c>
    </row>
    <row r="311" spans="3:16" s="11" customFormat="1" x14ac:dyDescent="0.25">
      <c r="C311" s="5"/>
      <c r="D311" s="12"/>
      <c r="E311" s="12"/>
      <c r="F311" s="27"/>
      <c r="G311" s="27"/>
      <c r="H311" s="27"/>
      <c r="I311" s="48">
        <f t="shared" si="8"/>
        <v>0</v>
      </c>
      <c r="K311" s="12"/>
      <c r="L311" s="12"/>
      <c r="M311" s="27"/>
      <c r="N311" s="27"/>
      <c r="O311" s="27"/>
      <c r="P311" s="48">
        <f t="shared" si="9"/>
        <v>0</v>
      </c>
    </row>
    <row r="312" spans="3:16" s="11" customFormat="1" x14ac:dyDescent="0.25">
      <c r="C312" s="5"/>
      <c r="D312" s="12"/>
      <c r="E312" s="12"/>
      <c r="F312" s="27"/>
      <c r="G312" s="27"/>
      <c r="H312" s="27"/>
      <c r="I312" s="48">
        <f t="shared" si="8"/>
        <v>0</v>
      </c>
      <c r="K312" s="12"/>
      <c r="L312" s="12"/>
      <c r="M312" s="27"/>
      <c r="N312" s="27"/>
      <c r="O312" s="27"/>
      <c r="P312" s="48">
        <f t="shared" si="9"/>
        <v>0</v>
      </c>
    </row>
    <row r="313" spans="3:16" s="11" customFormat="1" x14ac:dyDescent="0.25">
      <c r="C313" s="5"/>
      <c r="D313" s="12"/>
      <c r="E313" s="12"/>
      <c r="F313" s="27"/>
      <c r="G313" s="27"/>
      <c r="H313" s="27"/>
      <c r="I313" s="48">
        <f t="shared" si="8"/>
        <v>0</v>
      </c>
      <c r="K313" s="12"/>
      <c r="L313" s="12"/>
      <c r="M313" s="27"/>
      <c r="N313" s="27"/>
      <c r="O313" s="27"/>
      <c r="P313" s="48">
        <f t="shared" si="9"/>
        <v>0</v>
      </c>
    </row>
    <row r="314" spans="3:16" s="11" customFormat="1" x14ac:dyDescent="0.25">
      <c r="C314" s="5"/>
      <c r="D314" s="12"/>
      <c r="E314" s="12"/>
      <c r="F314" s="27"/>
      <c r="G314" s="27"/>
      <c r="H314" s="27"/>
      <c r="I314" s="48">
        <f t="shared" si="8"/>
        <v>0</v>
      </c>
      <c r="K314" s="12"/>
      <c r="L314" s="12"/>
      <c r="M314" s="27"/>
      <c r="N314" s="27"/>
      <c r="O314" s="27"/>
      <c r="P314" s="48">
        <f t="shared" si="9"/>
        <v>0</v>
      </c>
    </row>
    <row r="315" spans="3:16" s="11" customFormat="1" x14ac:dyDescent="0.25">
      <c r="C315" s="5"/>
      <c r="D315" s="12"/>
      <c r="E315" s="12"/>
      <c r="F315" s="27"/>
      <c r="G315" s="27"/>
      <c r="H315" s="27"/>
      <c r="I315" s="48">
        <f t="shared" si="8"/>
        <v>0</v>
      </c>
      <c r="K315" s="12"/>
      <c r="L315" s="12"/>
      <c r="M315" s="27"/>
      <c r="N315" s="27"/>
      <c r="O315" s="27"/>
      <c r="P315" s="48">
        <f t="shared" si="9"/>
        <v>0</v>
      </c>
    </row>
    <row r="316" spans="3:16" s="11" customFormat="1" x14ac:dyDescent="0.25">
      <c r="C316" s="5"/>
      <c r="D316" s="12"/>
      <c r="E316" s="12"/>
      <c r="F316" s="27"/>
      <c r="G316" s="27"/>
      <c r="H316" s="27"/>
      <c r="I316" s="48">
        <f t="shared" si="8"/>
        <v>0</v>
      </c>
      <c r="K316" s="12"/>
      <c r="L316" s="12"/>
      <c r="M316" s="27"/>
      <c r="N316" s="27"/>
      <c r="O316" s="27"/>
      <c r="P316" s="48">
        <f t="shared" si="9"/>
        <v>0</v>
      </c>
    </row>
    <row r="317" spans="3:16" s="11" customFormat="1" x14ac:dyDescent="0.25">
      <c r="C317" s="5"/>
      <c r="D317" s="12"/>
      <c r="E317" s="12"/>
      <c r="F317" s="27"/>
      <c r="G317" s="27"/>
      <c r="H317" s="27"/>
      <c r="I317" s="48">
        <f t="shared" si="8"/>
        <v>0</v>
      </c>
      <c r="K317" s="12"/>
      <c r="L317" s="12"/>
      <c r="M317" s="27"/>
      <c r="N317" s="27"/>
      <c r="O317" s="27"/>
      <c r="P317" s="48">
        <f t="shared" si="9"/>
        <v>0</v>
      </c>
    </row>
    <row r="318" spans="3:16" s="11" customFormat="1" x14ac:dyDescent="0.25">
      <c r="C318" s="5"/>
      <c r="D318" s="12"/>
      <c r="E318" s="12"/>
      <c r="F318" s="27"/>
      <c r="G318" s="27"/>
      <c r="H318" s="27"/>
      <c r="I318" s="48">
        <f t="shared" si="8"/>
        <v>0</v>
      </c>
      <c r="K318" s="12"/>
      <c r="L318" s="12"/>
      <c r="M318" s="27"/>
      <c r="N318" s="27"/>
      <c r="O318" s="27"/>
      <c r="P318" s="48">
        <f t="shared" si="9"/>
        <v>0</v>
      </c>
    </row>
    <row r="319" spans="3:16" s="11" customFormat="1" x14ac:dyDescent="0.25">
      <c r="C319" s="5"/>
      <c r="D319" s="12"/>
      <c r="E319" s="12"/>
      <c r="F319" s="27"/>
      <c r="G319" s="27"/>
      <c r="H319" s="27"/>
      <c r="I319" s="48">
        <f t="shared" si="8"/>
        <v>0</v>
      </c>
      <c r="K319" s="12"/>
      <c r="L319" s="12"/>
      <c r="M319" s="27"/>
      <c r="N319" s="27"/>
      <c r="O319" s="27"/>
      <c r="P319" s="48">
        <f t="shared" si="9"/>
        <v>0</v>
      </c>
    </row>
    <row r="320" spans="3:16" s="11" customFormat="1" x14ac:dyDescent="0.25">
      <c r="C320" s="5"/>
      <c r="D320" s="12"/>
      <c r="E320" s="12"/>
      <c r="F320" s="27"/>
      <c r="G320" s="27"/>
      <c r="H320" s="27"/>
      <c r="I320" s="48">
        <f t="shared" si="8"/>
        <v>0</v>
      </c>
      <c r="K320" s="12"/>
      <c r="L320" s="12"/>
      <c r="M320" s="27"/>
      <c r="N320" s="27"/>
      <c r="O320" s="27"/>
      <c r="P320" s="48">
        <f t="shared" si="9"/>
        <v>0</v>
      </c>
    </row>
    <row r="321" spans="3:16" s="11" customFormat="1" x14ac:dyDescent="0.25">
      <c r="C321" s="5"/>
      <c r="D321" s="12"/>
      <c r="E321" s="12"/>
      <c r="F321" s="27"/>
      <c r="G321" s="27"/>
      <c r="H321" s="27"/>
      <c r="I321" s="48">
        <f t="shared" si="8"/>
        <v>0</v>
      </c>
      <c r="K321" s="12"/>
      <c r="L321" s="12"/>
      <c r="M321" s="27"/>
      <c r="N321" s="27"/>
      <c r="O321" s="27"/>
      <c r="P321" s="48">
        <f t="shared" si="9"/>
        <v>0</v>
      </c>
    </row>
    <row r="322" spans="3:16" s="11" customFormat="1" x14ac:dyDescent="0.25">
      <c r="C322" s="5"/>
      <c r="D322" s="12"/>
      <c r="E322" s="12"/>
      <c r="F322" s="27"/>
      <c r="G322" s="27"/>
      <c r="H322" s="27"/>
      <c r="I322" s="48">
        <f t="shared" si="8"/>
        <v>0</v>
      </c>
      <c r="K322" s="12"/>
      <c r="L322" s="12"/>
      <c r="M322" s="27"/>
      <c r="N322" s="27"/>
      <c r="O322" s="27"/>
      <c r="P322" s="48">
        <f t="shared" si="9"/>
        <v>0</v>
      </c>
    </row>
    <row r="323" spans="3:16" s="11" customFormat="1" x14ac:dyDescent="0.25">
      <c r="C323" s="5"/>
      <c r="D323" s="12"/>
      <c r="E323" s="12"/>
      <c r="F323" s="27"/>
      <c r="G323" s="27"/>
      <c r="H323" s="27"/>
      <c r="I323" s="48">
        <f t="shared" si="8"/>
        <v>0</v>
      </c>
      <c r="K323" s="12"/>
      <c r="L323" s="12"/>
      <c r="M323" s="27"/>
      <c r="N323" s="27"/>
      <c r="O323" s="27"/>
      <c r="P323" s="48">
        <f t="shared" si="9"/>
        <v>0</v>
      </c>
    </row>
    <row r="324" spans="3:16" s="11" customFormat="1" x14ac:dyDescent="0.25">
      <c r="C324" s="5"/>
      <c r="D324" s="12"/>
      <c r="E324" s="12"/>
      <c r="F324" s="27"/>
      <c r="G324" s="27"/>
      <c r="H324" s="27"/>
      <c r="I324" s="48">
        <f t="shared" si="8"/>
        <v>0</v>
      </c>
      <c r="K324" s="12"/>
      <c r="L324" s="12"/>
      <c r="M324" s="27"/>
      <c r="N324" s="27"/>
      <c r="O324" s="27"/>
      <c r="P324" s="48">
        <f t="shared" si="9"/>
        <v>0</v>
      </c>
    </row>
    <row r="325" spans="3:16" s="11" customFormat="1" x14ac:dyDescent="0.25">
      <c r="C325" s="5"/>
      <c r="D325" s="12"/>
      <c r="E325" s="12"/>
      <c r="F325" s="27"/>
      <c r="G325" s="27"/>
      <c r="H325" s="27"/>
      <c r="I325" s="48">
        <f t="shared" si="8"/>
        <v>0</v>
      </c>
      <c r="K325" s="12"/>
      <c r="L325" s="12"/>
      <c r="M325" s="27"/>
      <c r="N325" s="27"/>
      <c r="O325" s="27"/>
      <c r="P325" s="48">
        <f t="shared" si="9"/>
        <v>0</v>
      </c>
    </row>
    <row r="326" spans="3:16" s="11" customFormat="1" x14ac:dyDescent="0.25">
      <c r="C326" s="5"/>
      <c r="D326" s="12"/>
      <c r="E326" s="12"/>
      <c r="F326" s="27"/>
      <c r="G326" s="27"/>
      <c r="H326" s="27"/>
      <c r="I326" s="48">
        <f t="shared" si="8"/>
        <v>0</v>
      </c>
      <c r="K326" s="12"/>
      <c r="L326" s="12"/>
      <c r="M326" s="27"/>
      <c r="N326" s="27"/>
      <c r="O326" s="27"/>
      <c r="P326" s="48">
        <f t="shared" si="9"/>
        <v>0</v>
      </c>
    </row>
    <row r="327" spans="3:16" s="11" customFormat="1" x14ac:dyDescent="0.25">
      <c r="C327" s="5"/>
      <c r="D327" s="12"/>
      <c r="E327" s="12"/>
      <c r="F327" s="27"/>
      <c r="G327" s="27"/>
      <c r="H327" s="27"/>
      <c r="I327" s="48">
        <f t="shared" si="8"/>
        <v>0</v>
      </c>
      <c r="K327" s="12"/>
      <c r="L327" s="12"/>
      <c r="M327" s="27"/>
      <c r="N327" s="27"/>
      <c r="O327" s="27"/>
      <c r="P327" s="48">
        <f t="shared" si="9"/>
        <v>0</v>
      </c>
    </row>
    <row r="328" spans="3:16" s="11" customFormat="1" x14ac:dyDescent="0.25">
      <c r="C328" s="5"/>
      <c r="D328" s="12"/>
      <c r="E328" s="12"/>
      <c r="F328" s="27"/>
      <c r="G328" s="27"/>
      <c r="H328" s="27"/>
      <c r="I328" s="48">
        <f t="shared" si="8"/>
        <v>0</v>
      </c>
      <c r="K328" s="12"/>
      <c r="L328" s="12"/>
      <c r="M328" s="27"/>
      <c r="N328" s="27"/>
      <c r="O328" s="27"/>
      <c r="P328" s="48">
        <f t="shared" si="9"/>
        <v>0</v>
      </c>
    </row>
    <row r="329" spans="3:16" s="11" customFormat="1" x14ac:dyDescent="0.25">
      <c r="C329" s="5"/>
      <c r="D329" s="12"/>
      <c r="E329" s="12"/>
      <c r="F329" s="27"/>
      <c r="G329" s="27"/>
      <c r="H329" s="27"/>
      <c r="I329" s="48">
        <f t="shared" si="8"/>
        <v>0</v>
      </c>
      <c r="K329" s="12"/>
      <c r="L329" s="12"/>
      <c r="M329" s="27"/>
      <c r="N329" s="27"/>
      <c r="O329" s="27"/>
      <c r="P329" s="48">
        <f t="shared" si="9"/>
        <v>0</v>
      </c>
    </row>
    <row r="330" spans="3:16" s="11" customFormat="1" x14ac:dyDescent="0.25">
      <c r="C330" s="5"/>
      <c r="D330" s="12"/>
      <c r="E330" s="12"/>
      <c r="F330" s="27"/>
      <c r="G330" s="27"/>
      <c r="H330" s="27"/>
      <c r="I330" s="48">
        <f t="shared" si="8"/>
        <v>0</v>
      </c>
      <c r="K330" s="12"/>
      <c r="L330" s="12"/>
      <c r="M330" s="27"/>
      <c r="N330" s="27"/>
      <c r="O330" s="27"/>
      <c r="P330" s="48">
        <f t="shared" si="9"/>
        <v>0</v>
      </c>
    </row>
    <row r="331" spans="3:16" s="11" customFormat="1" x14ac:dyDescent="0.25">
      <c r="C331" s="5"/>
      <c r="D331" s="12"/>
      <c r="E331" s="12"/>
      <c r="F331" s="27"/>
      <c r="G331" s="27"/>
      <c r="H331" s="27"/>
      <c r="I331" s="48">
        <f t="shared" si="8"/>
        <v>0</v>
      </c>
      <c r="K331" s="12"/>
      <c r="L331" s="12"/>
      <c r="M331" s="27"/>
      <c r="N331" s="27"/>
      <c r="O331" s="27"/>
      <c r="P331" s="48">
        <f t="shared" si="9"/>
        <v>0</v>
      </c>
    </row>
    <row r="332" spans="3:16" s="11" customFormat="1" x14ac:dyDescent="0.25">
      <c r="C332" s="5"/>
      <c r="D332" s="12"/>
      <c r="E332" s="12"/>
      <c r="F332" s="27"/>
      <c r="G332" s="27"/>
      <c r="H332" s="27"/>
      <c r="I332" s="48">
        <f t="shared" si="8"/>
        <v>0</v>
      </c>
      <c r="K332" s="12"/>
      <c r="L332" s="12"/>
      <c r="M332" s="27"/>
      <c r="N332" s="27"/>
      <c r="O332" s="27"/>
      <c r="P332" s="48">
        <f t="shared" si="9"/>
        <v>0</v>
      </c>
    </row>
    <row r="333" spans="3:16" s="11" customFormat="1" x14ac:dyDescent="0.25">
      <c r="C333" s="5"/>
      <c r="D333" s="12"/>
      <c r="E333" s="12"/>
      <c r="F333" s="27"/>
      <c r="G333" s="27"/>
      <c r="H333" s="27"/>
      <c r="I333" s="48">
        <f t="shared" ref="I333:I396" si="10">MIN(D333,F333,G333)*H333</f>
        <v>0</v>
      </c>
      <c r="K333" s="12"/>
      <c r="L333" s="12"/>
      <c r="M333" s="27"/>
      <c r="N333" s="27"/>
      <c r="O333" s="27"/>
      <c r="P333" s="48">
        <f t="shared" si="9"/>
        <v>0</v>
      </c>
    </row>
    <row r="334" spans="3:16" s="11" customFormat="1" x14ac:dyDescent="0.25">
      <c r="C334" s="5"/>
      <c r="D334" s="12"/>
      <c r="E334" s="12"/>
      <c r="F334" s="27"/>
      <c r="G334" s="27"/>
      <c r="H334" s="27"/>
      <c r="I334" s="48">
        <f t="shared" si="10"/>
        <v>0</v>
      </c>
      <c r="K334" s="12"/>
      <c r="L334" s="12"/>
      <c r="M334" s="27"/>
      <c r="N334" s="27"/>
      <c r="O334" s="27"/>
      <c r="P334" s="48">
        <f t="shared" ref="P334:P397" si="11">MIN(K334,M334,N334)*O334</f>
        <v>0</v>
      </c>
    </row>
    <row r="335" spans="3:16" s="11" customFormat="1" x14ac:dyDescent="0.25">
      <c r="C335" s="5"/>
      <c r="D335" s="12"/>
      <c r="E335" s="12"/>
      <c r="F335" s="27"/>
      <c r="G335" s="27"/>
      <c r="H335" s="27"/>
      <c r="I335" s="48">
        <f t="shared" si="10"/>
        <v>0</v>
      </c>
      <c r="K335" s="12"/>
      <c r="L335" s="12"/>
      <c r="M335" s="27"/>
      <c r="N335" s="27"/>
      <c r="O335" s="27"/>
      <c r="P335" s="48">
        <f t="shared" si="11"/>
        <v>0</v>
      </c>
    </row>
    <row r="336" spans="3:16" s="11" customFormat="1" x14ac:dyDescent="0.25">
      <c r="C336" s="5"/>
      <c r="D336" s="12"/>
      <c r="E336" s="12"/>
      <c r="F336" s="27"/>
      <c r="G336" s="27"/>
      <c r="H336" s="27"/>
      <c r="I336" s="48">
        <f t="shared" si="10"/>
        <v>0</v>
      </c>
      <c r="K336" s="12"/>
      <c r="L336" s="12"/>
      <c r="M336" s="27"/>
      <c r="N336" s="27"/>
      <c r="O336" s="27"/>
      <c r="P336" s="48">
        <f t="shared" si="11"/>
        <v>0</v>
      </c>
    </row>
    <row r="337" spans="3:16" s="11" customFormat="1" x14ac:dyDescent="0.25">
      <c r="C337" s="5"/>
      <c r="D337" s="12"/>
      <c r="E337" s="12"/>
      <c r="F337" s="27"/>
      <c r="G337" s="27"/>
      <c r="H337" s="27"/>
      <c r="I337" s="48">
        <f t="shared" si="10"/>
        <v>0</v>
      </c>
      <c r="K337" s="12"/>
      <c r="L337" s="12"/>
      <c r="M337" s="27"/>
      <c r="N337" s="27"/>
      <c r="O337" s="27"/>
      <c r="P337" s="48">
        <f t="shared" si="11"/>
        <v>0</v>
      </c>
    </row>
    <row r="338" spans="3:16" s="11" customFormat="1" x14ac:dyDescent="0.25">
      <c r="C338" s="5"/>
      <c r="D338" s="12"/>
      <c r="E338" s="12"/>
      <c r="F338" s="27"/>
      <c r="G338" s="27"/>
      <c r="H338" s="27"/>
      <c r="I338" s="48">
        <f t="shared" si="10"/>
        <v>0</v>
      </c>
      <c r="K338" s="12"/>
      <c r="L338" s="12"/>
      <c r="M338" s="27"/>
      <c r="N338" s="27"/>
      <c r="O338" s="27"/>
      <c r="P338" s="48">
        <f t="shared" si="11"/>
        <v>0</v>
      </c>
    </row>
    <row r="339" spans="3:16" s="11" customFormat="1" x14ac:dyDescent="0.25">
      <c r="C339" s="5"/>
      <c r="D339" s="12"/>
      <c r="E339" s="12"/>
      <c r="F339" s="27"/>
      <c r="G339" s="27"/>
      <c r="H339" s="27"/>
      <c r="I339" s="48">
        <f t="shared" si="10"/>
        <v>0</v>
      </c>
      <c r="K339" s="12"/>
      <c r="L339" s="12"/>
      <c r="M339" s="27"/>
      <c r="N339" s="27"/>
      <c r="O339" s="27"/>
      <c r="P339" s="48">
        <f t="shared" si="11"/>
        <v>0</v>
      </c>
    </row>
    <row r="340" spans="3:16" s="11" customFormat="1" x14ac:dyDescent="0.25">
      <c r="C340" s="5"/>
      <c r="D340" s="12"/>
      <c r="E340" s="12"/>
      <c r="F340" s="27"/>
      <c r="G340" s="27"/>
      <c r="H340" s="27"/>
      <c r="I340" s="48">
        <f t="shared" si="10"/>
        <v>0</v>
      </c>
      <c r="K340" s="12"/>
      <c r="L340" s="12"/>
      <c r="M340" s="27"/>
      <c r="N340" s="27"/>
      <c r="O340" s="27"/>
      <c r="P340" s="48">
        <f t="shared" si="11"/>
        <v>0</v>
      </c>
    </row>
    <row r="341" spans="3:16" s="11" customFormat="1" x14ac:dyDescent="0.25">
      <c r="C341" s="5"/>
      <c r="D341" s="12"/>
      <c r="E341" s="12"/>
      <c r="F341" s="27"/>
      <c r="G341" s="27"/>
      <c r="H341" s="27"/>
      <c r="I341" s="48">
        <f t="shared" si="10"/>
        <v>0</v>
      </c>
      <c r="K341" s="12"/>
      <c r="L341" s="12"/>
      <c r="M341" s="27"/>
      <c r="N341" s="27"/>
      <c r="O341" s="27"/>
      <c r="P341" s="48">
        <f t="shared" si="11"/>
        <v>0</v>
      </c>
    </row>
    <row r="342" spans="3:16" s="11" customFormat="1" x14ac:dyDescent="0.25">
      <c r="C342" s="5"/>
      <c r="D342" s="12"/>
      <c r="E342" s="12"/>
      <c r="F342" s="27"/>
      <c r="G342" s="27"/>
      <c r="H342" s="27"/>
      <c r="I342" s="48">
        <f t="shared" si="10"/>
        <v>0</v>
      </c>
      <c r="K342" s="12"/>
      <c r="L342" s="12"/>
      <c r="M342" s="27"/>
      <c r="N342" s="27"/>
      <c r="O342" s="27"/>
      <c r="P342" s="48">
        <f t="shared" si="11"/>
        <v>0</v>
      </c>
    </row>
    <row r="343" spans="3:16" s="11" customFormat="1" x14ac:dyDescent="0.25">
      <c r="C343" s="5"/>
      <c r="D343" s="12"/>
      <c r="E343" s="12"/>
      <c r="F343" s="27"/>
      <c r="G343" s="27"/>
      <c r="H343" s="27"/>
      <c r="I343" s="48">
        <f t="shared" si="10"/>
        <v>0</v>
      </c>
      <c r="K343" s="12"/>
      <c r="L343" s="12"/>
      <c r="M343" s="27"/>
      <c r="N343" s="27"/>
      <c r="O343" s="27"/>
      <c r="P343" s="48">
        <f t="shared" si="11"/>
        <v>0</v>
      </c>
    </row>
    <row r="344" spans="3:16" s="11" customFormat="1" x14ac:dyDescent="0.25">
      <c r="C344" s="5"/>
      <c r="D344" s="12"/>
      <c r="E344" s="12"/>
      <c r="F344" s="27"/>
      <c r="G344" s="27"/>
      <c r="H344" s="27"/>
      <c r="I344" s="48">
        <f t="shared" si="10"/>
        <v>0</v>
      </c>
      <c r="K344" s="12"/>
      <c r="L344" s="12"/>
      <c r="M344" s="27"/>
      <c r="N344" s="27"/>
      <c r="O344" s="27"/>
      <c r="P344" s="48">
        <f t="shared" si="11"/>
        <v>0</v>
      </c>
    </row>
    <row r="345" spans="3:16" s="11" customFormat="1" x14ac:dyDescent="0.25">
      <c r="C345" s="5"/>
      <c r="D345" s="12"/>
      <c r="E345" s="12"/>
      <c r="F345" s="27"/>
      <c r="G345" s="27"/>
      <c r="H345" s="27"/>
      <c r="I345" s="48">
        <f t="shared" si="10"/>
        <v>0</v>
      </c>
      <c r="K345" s="12"/>
      <c r="L345" s="12"/>
      <c r="M345" s="27"/>
      <c r="N345" s="27"/>
      <c r="O345" s="27"/>
      <c r="P345" s="48">
        <f t="shared" si="11"/>
        <v>0</v>
      </c>
    </row>
    <row r="346" spans="3:16" s="11" customFormat="1" x14ac:dyDescent="0.25">
      <c r="C346" s="5"/>
      <c r="D346" s="12"/>
      <c r="E346" s="12"/>
      <c r="F346" s="27"/>
      <c r="G346" s="27"/>
      <c r="H346" s="27"/>
      <c r="I346" s="48">
        <f t="shared" si="10"/>
        <v>0</v>
      </c>
      <c r="K346" s="12"/>
      <c r="L346" s="12"/>
      <c r="M346" s="27"/>
      <c r="N346" s="27"/>
      <c r="O346" s="27"/>
      <c r="P346" s="48">
        <f t="shared" si="11"/>
        <v>0</v>
      </c>
    </row>
    <row r="347" spans="3:16" s="11" customFormat="1" x14ac:dyDescent="0.25">
      <c r="C347" s="5"/>
      <c r="D347" s="12"/>
      <c r="E347" s="12"/>
      <c r="F347" s="27"/>
      <c r="G347" s="27"/>
      <c r="H347" s="27"/>
      <c r="I347" s="48">
        <f t="shared" si="10"/>
        <v>0</v>
      </c>
      <c r="K347" s="12"/>
      <c r="L347" s="12"/>
      <c r="M347" s="27"/>
      <c r="N347" s="27"/>
      <c r="O347" s="27"/>
      <c r="P347" s="48">
        <f t="shared" si="11"/>
        <v>0</v>
      </c>
    </row>
    <row r="348" spans="3:16" s="11" customFormat="1" x14ac:dyDescent="0.25">
      <c r="C348" s="5"/>
      <c r="D348" s="12"/>
      <c r="E348" s="12"/>
      <c r="F348" s="27"/>
      <c r="G348" s="27"/>
      <c r="H348" s="27"/>
      <c r="I348" s="48">
        <f t="shared" si="10"/>
        <v>0</v>
      </c>
      <c r="K348" s="12"/>
      <c r="L348" s="12"/>
      <c r="M348" s="27"/>
      <c r="N348" s="27"/>
      <c r="O348" s="27"/>
      <c r="P348" s="48">
        <f t="shared" si="11"/>
        <v>0</v>
      </c>
    </row>
    <row r="349" spans="3:16" s="11" customFormat="1" x14ac:dyDescent="0.25">
      <c r="C349" s="5"/>
      <c r="D349" s="12"/>
      <c r="E349" s="12"/>
      <c r="F349" s="27"/>
      <c r="G349" s="27"/>
      <c r="H349" s="27"/>
      <c r="I349" s="48">
        <f t="shared" si="10"/>
        <v>0</v>
      </c>
      <c r="K349" s="12"/>
      <c r="L349" s="12"/>
      <c r="M349" s="27"/>
      <c r="N349" s="27"/>
      <c r="O349" s="27"/>
      <c r="P349" s="48">
        <f t="shared" si="11"/>
        <v>0</v>
      </c>
    </row>
    <row r="350" spans="3:16" s="11" customFormat="1" x14ac:dyDescent="0.25">
      <c r="C350" s="5"/>
      <c r="D350" s="12"/>
      <c r="E350" s="12"/>
      <c r="F350" s="27"/>
      <c r="G350" s="27"/>
      <c r="H350" s="27"/>
      <c r="I350" s="48">
        <f t="shared" si="10"/>
        <v>0</v>
      </c>
      <c r="K350" s="12"/>
      <c r="L350" s="12"/>
      <c r="M350" s="27"/>
      <c r="N350" s="27"/>
      <c r="O350" s="27"/>
      <c r="P350" s="48">
        <f t="shared" si="11"/>
        <v>0</v>
      </c>
    </row>
    <row r="351" spans="3:16" s="11" customFormat="1" x14ac:dyDescent="0.25">
      <c r="C351" s="5"/>
      <c r="D351" s="12"/>
      <c r="E351" s="12"/>
      <c r="F351" s="27"/>
      <c r="G351" s="27"/>
      <c r="H351" s="27"/>
      <c r="I351" s="48">
        <f t="shared" si="10"/>
        <v>0</v>
      </c>
      <c r="K351" s="12"/>
      <c r="L351" s="12"/>
      <c r="M351" s="27"/>
      <c r="N351" s="27"/>
      <c r="O351" s="27"/>
      <c r="P351" s="48">
        <f t="shared" si="11"/>
        <v>0</v>
      </c>
    </row>
    <row r="352" spans="3:16" s="11" customFormat="1" x14ac:dyDescent="0.25">
      <c r="C352" s="5"/>
      <c r="D352" s="12"/>
      <c r="E352" s="12"/>
      <c r="F352" s="27"/>
      <c r="G352" s="27"/>
      <c r="H352" s="27"/>
      <c r="I352" s="48">
        <f t="shared" si="10"/>
        <v>0</v>
      </c>
      <c r="K352" s="12"/>
      <c r="L352" s="12"/>
      <c r="M352" s="27"/>
      <c r="N352" s="27"/>
      <c r="O352" s="27"/>
      <c r="P352" s="48">
        <f t="shared" si="11"/>
        <v>0</v>
      </c>
    </row>
    <row r="353" spans="3:16" s="11" customFormat="1" x14ac:dyDescent="0.25">
      <c r="C353" s="5"/>
      <c r="D353" s="12"/>
      <c r="E353" s="12"/>
      <c r="F353" s="27"/>
      <c r="G353" s="27"/>
      <c r="H353" s="27"/>
      <c r="I353" s="48">
        <f t="shared" si="10"/>
        <v>0</v>
      </c>
      <c r="K353" s="12"/>
      <c r="L353" s="12"/>
      <c r="M353" s="27"/>
      <c r="N353" s="27"/>
      <c r="O353" s="27"/>
      <c r="P353" s="48">
        <f t="shared" si="11"/>
        <v>0</v>
      </c>
    </row>
    <row r="354" spans="3:16" s="11" customFormat="1" x14ac:dyDescent="0.25">
      <c r="C354" s="5"/>
      <c r="D354" s="12"/>
      <c r="E354" s="12"/>
      <c r="F354" s="27"/>
      <c r="G354" s="27"/>
      <c r="H354" s="27"/>
      <c r="I354" s="48">
        <f t="shared" si="10"/>
        <v>0</v>
      </c>
      <c r="K354" s="12"/>
      <c r="L354" s="12"/>
      <c r="M354" s="27"/>
      <c r="N354" s="27"/>
      <c r="O354" s="27"/>
      <c r="P354" s="48">
        <f t="shared" si="11"/>
        <v>0</v>
      </c>
    </row>
    <row r="355" spans="3:16" s="11" customFormat="1" x14ac:dyDescent="0.25">
      <c r="C355" s="5"/>
      <c r="D355" s="12"/>
      <c r="E355" s="12"/>
      <c r="F355" s="27"/>
      <c r="G355" s="27"/>
      <c r="H355" s="27"/>
      <c r="I355" s="48">
        <f t="shared" si="10"/>
        <v>0</v>
      </c>
      <c r="K355" s="12"/>
      <c r="L355" s="12"/>
      <c r="M355" s="27"/>
      <c r="N355" s="27"/>
      <c r="O355" s="27"/>
      <c r="P355" s="48">
        <f t="shared" si="11"/>
        <v>0</v>
      </c>
    </row>
    <row r="356" spans="3:16" s="11" customFormat="1" x14ac:dyDescent="0.25">
      <c r="C356" s="5"/>
      <c r="D356" s="12"/>
      <c r="E356" s="12"/>
      <c r="F356" s="27"/>
      <c r="G356" s="27"/>
      <c r="H356" s="27"/>
      <c r="I356" s="48">
        <f t="shared" si="10"/>
        <v>0</v>
      </c>
      <c r="K356" s="12"/>
      <c r="L356" s="12"/>
      <c r="M356" s="27"/>
      <c r="N356" s="27"/>
      <c r="O356" s="27"/>
      <c r="P356" s="48">
        <f t="shared" si="11"/>
        <v>0</v>
      </c>
    </row>
    <row r="357" spans="3:16" s="11" customFormat="1" x14ac:dyDescent="0.25">
      <c r="C357" s="5"/>
      <c r="D357" s="12"/>
      <c r="E357" s="12"/>
      <c r="F357" s="27"/>
      <c r="G357" s="27"/>
      <c r="H357" s="27"/>
      <c r="I357" s="48">
        <f t="shared" si="10"/>
        <v>0</v>
      </c>
      <c r="K357" s="12"/>
      <c r="L357" s="12"/>
      <c r="M357" s="27"/>
      <c r="N357" s="27"/>
      <c r="O357" s="27"/>
      <c r="P357" s="48">
        <f t="shared" si="11"/>
        <v>0</v>
      </c>
    </row>
    <row r="358" spans="3:16" s="11" customFormat="1" x14ac:dyDescent="0.25">
      <c r="C358" s="5"/>
      <c r="D358" s="12"/>
      <c r="E358" s="12"/>
      <c r="F358" s="27"/>
      <c r="G358" s="27"/>
      <c r="H358" s="27"/>
      <c r="I358" s="48">
        <f t="shared" si="10"/>
        <v>0</v>
      </c>
      <c r="K358" s="12"/>
      <c r="L358" s="12"/>
      <c r="M358" s="27"/>
      <c r="N358" s="27"/>
      <c r="O358" s="27"/>
      <c r="P358" s="48">
        <f t="shared" si="11"/>
        <v>0</v>
      </c>
    </row>
    <row r="359" spans="3:16" s="11" customFormat="1" x14ac:dyDescent="0.25">
      <c r="C359" s="5"/>
      <c r="D359" s="12"/>
      <c r="E359" s="12"/>
      <c r="F359" s="27"/>
      <c r="G359" s="27"/>
      <c r="H359" s="27"/>
      <c r="I359" s="48">
        <f t="shared" si="10"/>
        <v>0</v>
      </c>
      <c r="K359" s="12"/>
      <c r="L359" s="12"/>
      <c r="M359" s="27"/>
      <c r="N359" s="27"/>
      <c r="O359" s="27"/>
      <c r="P359" s="48">
        <f t="shared" si="11"/>
        <v>0</v>
      </c>
    </row>
    <row r="360" spans="3:16" s="11" customFormat="1" x14ac:dyDescent="0.25">
      <c r="C360" s="5"/>
      <c r="D360" s="12"/>
      <c r="E360" s="12"/>
      <c r="F360" s="27"/>
      <c r="G360" s="27"/>
      <c r="H360" s="27"/>
      <c r="I360" s="48">
        <f t="shared" si="10"/>
        <v>0</v>
      </c>
      <c r="K360" s="12"/>
      <c r="L360" s="12"/>
      <c r="M360" s="27"/>
      <c r="N360" s="27"/>
      <c r="O360" s="27"/>
      <c r="P360" s="48">
        <f t="shared" si="11"/>
        <v>0</v>
      </c>
    </row>
    <row r="361" spans="3:16" s="11" customFormat="1" x14ac:dyDescent="0.25">
      <c r="C361" s="5"/>
      <c r="D361" s="12"/>
      <c r="E361" s="12"/>
      <c r="F361" s="27"/>
      <c r="G361" s="27"/>
      <c r="H361" s="27"/>
      <c r="I361" s="48">
        <f t="shared" si="10"/>
        <v>0</v>
      </c>
      <c r="K361" s="12"/>
      <c r="L361" s="12"/>
      <c r="M361" s="27"/>
      <c r="N361" s="27"/>
      <c r="O361" s="27"/>
      <c r="P361" s="48">
        <f t="shared" si="11"/>
        <v>0</v>
      </c>
    </row>
    <row r="362" spans="3:16" s="11" customFormat="1" x14ac:dyDescent="0.25">
      <c r="C362" s="5"/>
      <c r="D362" s="12"/>
      <c r="E362" s="12"/>
      <c r="F362" s="27"/>
      <c r="G362" s="27"/>
      <c r="H362" s="27"/>
      <c r="I362" s="48">
        <f t="shared" si="10"/>
        <v>0</v>
      </c>
      <c r="K362" s="12"/>
      <c r="L362" s="12"/>
      <c r="M362" s="27"/>
      <c r="N362" s="27"/>
      <c r="O362" s="27"/>
      <c r="P362" s="48">
        <f t="shared" si="11"/>
        <v>0</v>
      </c>
    </row>
    <row r="363" spans="3:16" s="11" customFormat="1" x14ac:dyDescent="0.25">
      <c r="C363" s="5"/>
      <c r="D363" s="12"/>
      <c r="E363" s="12"/>
      <c r="F363" s="27"/>
      <c r="G363" s="27"/>
      <c r="H363" s="27"/>
      <c r="I363" s="48">
        <f t="shared" si="10"/>
        <v>0</v>
      </c>
      <c r="K363" s="12"/>
      <c r="L363" s="12"/>
      <c r="M363" s="27"/>
      <c r="N363" s="27"/>
      <c r="O363" s="27"/>
      <c r="P363" s="48">
        <f t="shared" si="11"/>
        <v>0</v>
      </c>
    </row>
    <row r="364" spans="3:16" s="11" customFormat="1" x14ac:dyDescent="0.25">
      <c r="C364" s="5"/>
      <c r="D364" s="12"/>
      <c r="E364" s="12"/>
      <c r="F364" s="27"/>
      <c r="G364" s="27"/>
      <c r="H364" s="27"/>
      <c r="I364" s="48">
        <f t="shared" si="10"/>
        <v>0</v>
      </c>
      <c r="K364" s="12"/>
      <c r="L364" s="12"/>
      <c r="M364" s="27"/>
      <c r="N364" s="27"/>
      <c r="O364" s="27"/>
      <c r="P364" s="48">
        <f t="shared" si="11"/>
        <v>0</v>
      </c>
    </row>
    <row r="365" spans="3:16" s="11" customFormat="1" x14ac:dyDescent="0.25">
      <c r="C365" s="5"/>
      <c r="D365" s="12"/>
      <c r="E365" s="12"/>
      <c r="F365" s="27"/>
      <c r="G365" s="27"/>
      <c r="H365" s="27"/>
      <c r="I365" s="48">
        <f t="shared" si="10"/>
        <v>0</v>
      </c>
      <c r="K365" s="12"/>
      <c r="L365" s="12"/>
      <c r="M365" s="27"/>
      <c r="N365" s="27"/>
      <c r="O365" s="27"/>
      <c r="P365" s="48">
        <f t="shared" si="11"/>
        <v>0</v>
      </c>
    </row>
    <row r="366" spans="3:16" s="11" customFormat="1" x14ac:dyDescent="0.25">
      <c r="C366" s="5"/>
      <c r="D366" s="12"/>
      <c r="E366" s="12"/>
      <c r="F366" s="27"/>
      <c r="G366" s="27"/>
      <c r="H366" s="27"/>
      <c r="I366" s="48">
        <f t="shared" si="10"/>
        <v>0</v>
      </c>
      <c r="K366" s="12"/>
      <c r="L366" s="12"/>
      <c r="M366" s="27"/>
      <c r="N366" s="27"/>
      <c r="O366" s="27"/>
      <c r="P366" s="48">
        <f t="shared" si="11"/>
        <v>0</v>
      </c>
    </row>
    <row r="367" spans="3:16" s="11" customFormat="1" x14ac:dyDescent="0.25">
      <c r="C367" s="5"/>
      <c r="D367" s="12"/>
      <c r="E367" s="12"/>
      <c r="F367" s="27"/>
      <c r="G367" s="27"/>
      <c r="H367" s="27"/>
      <c r="I367" s="48">
        <f t="shared" si="10"/>
        <v>0</v>
      </c>
      <c r="K367" s="12"/>
      <c r="L367" s="12"/>
      <c r="M367" s="27"/>
      <c r="N367" s="27"/>
      <c r="O367" s="27"/>
      <c r="P367" s="48">
        <f t="shared" si="11"/>
        <v>0</v>
      </c>
    </row>
    <row r="368" spans="3:16" s="11" customFormat="1" x14ac:dyDescent="0.25">
      <c r="C368" s="5"/>
      <c r="D368" s="12"/>
      <c r="E368" s="12"/>
      <c r="F368" s="27"/>
      <c r="G368" s="27"/>
      <c r="H368" s="27"/>
      <c r="I368" s="48">
        <f t="shared" si="10"/>
        <v>0</v>
      </c>
      <c r="K368" s="12"/>
      <c r="L368" s="12"/>
      <c r="M368" s="27"/>
      <c r="N368" s="27"/>
      <c r="O368" s="27"/>
      <c r="P368" s="48">
        <f t="shared" si="11"/>
        <v>0</v>
      </c>
    </row>
    <row r="369" spans="3:16" s="11" customFormat="1" x14ac:dyDescent="0.25">
      <c r="C369" s="5"/>
      <c r="D369" s="12"/>
      <c r="E369" s="12"/>
      <c r="F369" s="27"/>
      <c r="G369" s="27"/>
      <c r="H369" s="27"/>
      <c r="I369" s="48">
        <f t="shared" si="10"/>
        <v>0</v>
      </c>
      <c r="K369" s="12"/>
      <c r="L369" s="12"/>
      <c r="M369" s="27"/>
      <c r="N369" s="27"/>
      <c r="O369" s="27"/>
      <c r="P369" s="48">
        <f t="shared" si="11"/>
        <v>0</v>
      </c>
    </row>
    <row r="370" spans="3:16" s="11" customFormat="1" x14ac:dyDescent="0.25">
      <c r="C370" s="5"/>
      <c r="D370" s="12"/>
      <c r="E370" s="12"/>
      <c r="F370" s="27"/>
      <c r="G370" s="27"/>
      <c r="H370" s="27"/>
      <c r="I370" s="48">
        <f t="shared" si="10"/>
        <v>0</v>
      </c>
      <c r="K370" s="12"/>
      <c r="L370" s="12"/>
      <c r="M370" s="27"/>
      <c r="N370" s="27"/>
      <c r="O370" s="27"/>
      <c r="P370" s="48">
        <f t="shared" si="11"/>
        <v>0</v>
      </c>
    </row>
    <row r="371" spans="3:16" s="11" customFormat="1" x14ac:dyDescent="0.25">
      <c r="C371" s="5"/>
      <c r="D371" s="12"/>
      <c r="E371" s="12"/>
      <c r="F371" s="27"/>
      <c r="G371" s="27"/>
      <c r="H371" s="27"/>
      <c r="I371" s="48">
        <f t="shared" si="10"/>
        <v>0</v>
      </c>
      <c r="K371" s="12"/>
      <c r="L371" s="12"/>
      <c r="M371" s="27"/>
      <c r="N371" s="27"/>
      <c r="O371" s="27"/>
      <c r="P371" s="48">
        <f t="shared" si="11"/>
        <v>0</v>
      </c>
    </row>
    <row r="372" spans="3:16" s="11" customFormat="1" x14ac:dyDescent="0.25">
      <c r="C372" s="5"/>
      <c r="D372" s="12"/>
      <c r="E372" s="12"/>
      <c r="F372" s="27"/>
      <c r="G372" s="27"/>
      <c r="H372" s="27"/>
      <c r="I372" s="48">
        <f t="shared" si="10"/>
        <v>0</v>
      </c>
      <c r="K372" s="12"/>
      <c r="L372" s="12"/>
      <c r="M372" s="27"/>
      <c r="N372" s="27"/>
      <c r="O372" s="27"/>
      <c r="P372" s="48">
        <f t="shared" si="11"/>
        <v>0</v>
      </c>
    </row>
    <row r="373" spans="3:16" s="11" customFormat="1" x14ac:dyDescent="0.25">
      <c r="C373" s="5"/>
      <c r="D373" s="12"/>
      <c r="E373" s="12"/>
      <c r="F373" s="27"/>
      <c r="G373" s="27"/>
      <c r="H373" s="27"/>
      <c r="I373" s="48">
        <f t="shared" si="10"/>
        <v>0</v>
      </c>
      <c r="K373" s="12"/>
      <c r="L373" s="12"/>
      <c r="M373" s="27"/>
      <c r="N373" s="27"/>
      <c r="O373" s="27"/>
      <c r="P373" s="48">
        <f t="shared" si="11"/>
        <v>0</v>
      </c>
    </row>
    <row r="374" spans="3:16" s="11" customFormat="1" x14ac:dyDescent="0.25">
      <c r="C374" s="5"/>
      <c r="D374" s="12"/>
      <c r="E374" s="12"/>
      <c r="F374" s="27"/>
      <c r="G374" s="27"/>
      <c r="H374" s="27"/>
      <c r="I374" s="48">
        <f t="shared" si="10"/>
        <v>0</v>
      </c>
      <c r="K374" s="12"/>
      <c r="L374" s="12"/>
      <c r="M374" s="27"/>
      <c r="N374" s="27"/>
      <c r="O374" s="27"/>
      <c r="P374" s="48">
        <f t="shared" si="11"/>
        <v>0</v>
      </c>
    </row>
    <row r="375" spans="3:16" s="11" customFormat="1" x14ac:dyDescent="0.25">
      <c r="C375" s="5"/>
      <c r="D375" s="12"/>
      <c r="E375" s="12"/>
      <c r="F375" s="27"/>
      <c r="G375" s="27"/>
      <c r="H375" s="27"/>
      <c r="I375" s="48">
        <f t="shared" si="10"/>
        <v>0</v>
      </c>
      <c r="K375" s="12"/>
      <c r="L375" s="12"/>
      <c r="M375" s="27"/>
      <c r="N375" s="27"/>
      <c r="O375" s="27"/>
      <c r="P375" s="48">
        <f t="shared" si="11"/>
        <v>0</v>
      </c>
    </row>
    <row r="376" spans="3:16" s="11" customFormat="1" x14ac:dyDescent="0.25">
      <c r="C376" s="5"/>
      <c r="D376" s="12"/>
      <c r="E376" s="12"/>
      <c r="F376" s="27"/>
      <c r="G376" s="27"/>
      <c r="H376" s="27"/>
      <c r="I376" s="48">
        <f t="shared" si="10"/>
        <v>0</v>
      </c>
      <c r="K376" s="12"/>
      <c r="L376" s="12"/>
      <c r="M376" s="27"/>
      <c r="N376" s="27"/>
      <c r="O376" s="27"/>
      <c r="P376" s="48">
        <f t="shared" si="11"/>
        <v>0</v>
      </c>
    </row>
    <row r="377" spans="3:16" s="11" customFormat="1" x14ac:dyDescent="0.25">
      <c r="C377" s="5"/>
      <c r="D377" s="12"/>
      <c r="E377" s="12"/>
      <c r="F377" s="27"/>
      <c r="G377" s="27"/>
      <c r="H377" s="27"/>
      <c r="I377" s="48">
        <f t="shared" si="10"/>
        <v>0</v>
      </c>
      <c r="K377" s="12"/>
      <c r="L377" s="12"/>
      <c r="M377" s="27"/>
      <c r="N377" s="27"/>
      <c r="O377" s="27"/>
      <c r="P377" s="48">
        <f t="shared" si="11"/>
        <v>0</v>
      </c>
    </row>
    <row r="378" spans="3:16" s="11" customFormat="1" x14ac:dyDescent="0.25">
      <c r="C378" s="5"/>
      <c r="D378" s="12"/>
      <c r="E378" s="12"/>
      <c r="F378" s="27"/>
      <c r="G378" s="27"/>
      <c r="H378" s="27"/>
      <c r="I378" s="48">
        <f t="shared" si="10"/>
        <v>0</v>
      </c>
      <c r="K378" s="12"/>
      <c r="L378" s="12"/>
      <c r="M378" s="27"/>
      <c r="N378" s="27"/>
      <c r="O378" s="27"/>
      <c r="P378" s="48">
        <f t="shared" si="11"/>
        <v>0</v>
      </c>
    </row>
    <row r="379" spans="3:16" s="11" customFormat="1" x14ac:dyDescent="0.25">
      <c r="C379" s="5"/>
      <c r="D379" s="12"/>
      <c r="E379" s="12"/>
      <c r="F379" s="27"/>
      <c r="G379" s="27"/>
      <c r="H379" s="27"/>
      <c r="I379" s="48">
        <f t="shared" si="10"/>
        <v>0</v>
      </c>
      <c r="K379" s="12"/>
      <c r="L379" s="12"/>
      <c r="M379" s="27"/>
      <c r="N379" s="27"/>
      <c r="O379" s="27"/>
      <c r="P379" s="48">
        <f t="shared" si="11"/>
        <v>0</v>
      </c>
    </row>
    <row r="380" spans="3:16" s="11" customFormat="1" x14ac:dyDescent="0.25">
      <c r="C380" s="5"/>
      <c r="D380" s="12"/>
      <c r="E380" s="12"/>
      <c r="F380" s="27"/>
      <c r="G380" s="27"/>
      <c r="H380" s="27"/>
      <c r="I380" s="48">
        <f t="shared" si="10"/>
        <v>0</v>
      </c>
      <c r="K380" s="12"/>
      <c r="L380" s="12"/>
      <c r="M380" s="27"/>
      <c r="N380" s="27"/>
      <c r="O380" s="27"/>
      <c r="P380" s="48">
        <f t="shared" si="11"/>
        <v>0</v>
      </c>
    </row>
    <row r="381" spans="3:16" s="11" customFormat="1" x14ac:dyDescent="0.25">
      <c r="C381" s="5"/>
      <c r="D381" s="12"/>
      <c r="E381" s="12"/>
      <c r="F381" s="27"/>
      <c r="G381" s="27"/>
      <c r="H381" s="27"/>
      <c r="I381" s="48">
        <f t="shared" si="10"/>
        <v>0</v>
      </c>
      <c r="K381" s="12"/>
      <c r="L381" s="12"/>
      <c r="M381" s="27"/>
      <c r="N381" s="27"/>
      <c r="O381" s="27"/>
      <c r="P381" s="48">
        <f t="shared" si="11"/>
        <v>0</v>
      </c>
    </row>
    <row r="382" spans="3:16" s="11" customFormat="1" x14ac:dyDescent="0.25">
      <c r="C382" s="5"/>
      <c r="D382" s="12"/>
      <c r="E382" s="12"/>
      <c r="F382" s="27"/>
      <c r="G382" s="27"/>
      <c r="H382" s="27"/>
      <c r="I382" s="48">
        <f t="shared" si="10"/>
        <v>0</v>
      </c>
      <c r="K382" s="12"/>
      <c r="L382" s="12"/>
      <c r="M382" s="27"/>
      <c r="N382" s="27"/>
      <c r="O382" s="27"/>
      <c r="P382" s="48">
        <f t="shared" si="11"/>
        <v>0</v>
      </c>
    </row>
    <row r="383" spans="3:16" s="11" customFormat="1" x14ac:dyDescent="0.25">
      <c r="C383" s="5"/>
      <c r="D383" s="12"/>
      <c r="E383" s="12"/>
      <c r="F383" s="27"/>
      <c r="G383" s="27"/>
      <c r="H383" s="27"/>
      <c r="I383" s="48">
        <f t="shared" si="10"/>
        <v>0</v>
      </c>
      <c r="K383" s="12"/>
      <c r="L383" s="12"/>
      <c r="M383" s="27"/>
      <c r="N383" s="27"/>
      <c r="O383" s="27"/>
      <c r="P383" s="48">
        <f t="shared" si="11"/>
        <v>0</v>
      </c>
    </row>
    <row r="384" spans="3:16" s="11" customFormat="1" x14ac:dyDescent="0.25">
      <c r="C384" s="5"/>
      <c r="D384" s="12"/>
      <c r="E384" s="12"/>
      <c r="F384" s="27"/>
      <c r="G384" s="27"/>
      <c r="H384" s="27"/>
      <c r="I384" s="48">
        <f t="shared" si="10"/>
        <v>0</v>
      </c>
      <c r="K384" s="12"/>
      <c r="L384" s="12"/>
      <c r="M384" s="27"/>
      <c r="N384" s="27"/>
      <c r="O384" s="27"/>
      <c r="P384" s="48">
        <f t="shared" si="11"/>
        <v>0</v>
      </c>
    </row>
    <row r="385" spans="3:16" s="11" customFormat="1" x14ac:dyDescent="0.25">
      <c r="C385" s="5"/>
      <c r="D385" s="12"/>
      <c r="E385" s="12"/>
      <c r="F385" s="27"/>
      <c r="G385" s="27"/>
      <c r="H385" s="27"/>
      <c r="I385" s="48">
        <f t="shared" si="10"/>
        <v>0</v>
      </c>
      <c r="K385" s="12"/>
      <c r="L385" s="12"/>
      <c r="M385" s="27"/>
      <c r="N385" s="27"/>
      <c r="O385" s="27"/>
      <c r="P385" s="48">
        <f t="shared" si="11"/>
        <v>0</v>
      </c>
    </row>
    <row r="386" spans="3:16" s="11" customFormat="1" x14ac:dyDescent="0.25">
      <c r="C386" s="5"/>
      <c r="D386" s="12"/>
      <c r="E386" s="12"/>
      <c r="F386" s="27"/>
      <c r="G386" s="27"/>
      <c r="H386" s="27"/>
      <c r="I386" s="48">
        <f t="shared" si="10"/>
        <v>0</v>
      </c>
      <c r="K386" s="12"/>
      <c r="L386" s="12"/>
      <c r="M386" s="27"/>
      <c r="N386" s="27"/>
      <c r="O386" s="27"/>
      <c r="P386" s="48">
        <f t="shared" si="11"/>
        <v>0</v>
      </c>
    </row>
    <row r="387" spans="3:16" s="11" customFormat="1" x14ac:dyDescent="0.25">
      <c r="C387" s="5"/>
      <c r="D387" s="12"/>
      <c r="E387" s="12"/>
      <c r="F387" s="27"/>
      <c r="G387" s="27"/>
      <c r="H387" s="27"/>
      <c r="I387" s="48">
        <f t="shared" si="10"/>
        <v>0</v>
      </c>
      <c r="K387" s="12"/>
      <c r="L387" s="12"/>
      <c r="M387" s="27"/>
      <c r="N387" s="27"/>
      <c r="O387" s="27"/>
      <c r="P387" s="48">
        <f t="shared" si="11"/>
        <v>0</v>
      </c>
    </row>
    <row r="388" spans="3:16" s="11" customFormat="1" x14ac:dyDescent="0.25">
      <c r="C388" s="5"/>
      <c r="D388" s="12"/>
      <c r="E388" s="12"/>
      <c r="F388" s="27"/>
      <c r="G388" s="27"/>
      <c r="H388" s="27"/>
      <c r="I388" s="48">
        <f t="shared" si="10"/>
        <v>0</v>
      </c>
      <c r="K388" s="12"/>
      <c r="L388" s="12"/>
      <c r="M388" s="27"/>
      <c r="N388" s="27"/>
      <c r="O388" s="27"/>
      <c r="P388" s="48">
        <f t="shared" si="11"/>
        <v>0</v>
      </c>
    </row>
    <row r="389" spans="3:16" s="11" customFormat="1" x14ac:dyDescent="0.25">
      <c r="C389" s="5"/>
      <c r="D389" s="12"/>
      <c r="E389" s="12"/>
      <c r="F389" s="27"/>
      <c r="G389" s="27"/>
      <c r="H389" s="27"/>
      <c r="I389" s="48">
        <f t="shared" si="10"/>
        <v>0</v>
      </c>
      <c r="K389" s="12"/>
      <c r="L389" s="12"/>
      <c r="M389" s="27"/>
      <c r="N389" s="27"/>
      <c r="O389" s="27"/>
      <c r="P389" s="48">
        <f t="shared" si="11"/>
        <v>0</v>
      </c>
    </row>
    <row r="390" spans="3:16" s="11" customFormat="1" x14ac:dyDescent="0.25">
      <c r="C390" s="5"/>
      <c r="D390" s="12"/>
      <c r="E390" s="12"/>
      <c r="F390" s="27"/>
      <c r="G390" s="27"/>
      <c r="H390" s="27"/>
      <c r="I390" s="48">
        <f t="shared" si="10"/>
        <v>0</v>
      </c>
      <c r="K390" s="12"/>
      <c r="L390" s="12"/>
      <c r="M390" s="27"/>
      <c r="N390" s="27"/>
      <c r="O390" s="27"/>
      <c r="P390" s="48">
        <f t="shared" si="11"/>
        <v>0</v>
      </c>
    </row>
    <row r="391" spans="3:16" s="11" customFormat="1" x14ac:dyDescent="0.25">
      <c r="C391" s="5"/>
      <c r="D391" s="12"/>
      <c r="E391" s="12"/>
      <c r="F391" s="27"/>
      <c r="G391" s="27"/>
      <c r="H391" s="27"/>
      <c r="I391" s="48">
        <f t="shared" si="10"/>
        <v>0</v>
      </c>
      <c r="K391" s="12"/>
      <c r="L391" s="12"/>
      <c r="M391" s="27"/>
      <c r="N391" s="27"/>
      <c r="O391" s="27"/>
      <c r="P391" s="48">
        <f t="shared" si="11"/>
        <v>0</v>
      </c>
    </row>
    <row r="392" spans="3:16" s="11" customFormat="1" x14ac:dyDescent="0.25">
      <c r="C392" s="5"/>
      <c r="D392" s="12"/>
      <c r="E392" s="12"/>
      <c r="F392" s="27"/>
      <c r="G392" s="27"/>
      <c r="H392" s="27"/>
      <c r="I392" s="48">
        <f t="shared" si="10"/>
        <v>0</v>
      </c>
      <c r="K392" s="12"/>
      <c r="L392" s="12"/>
      <c r="M392" s="27"/>
      <c r="N392" s="27"/>
      <c r="O392" s="27"/>
      <c r="P392" s="48">
        <f t="shared" si="11"/>
        <v>0</v>
      </c>
    </row>
    <row r="393" spans="3:16" s="11" customFormat="1" x14ac:dyDescent="0.25">
      <c r="C393" s="5"/>
      <c r="D393" s="12"/>
      <c r="E393" s="12"/>
      <c r="F393" s="27"/>
      <c r="G393" s="27"/>
      <c r="H393" s="27"/>
      <c r="I393" s="48">
        <f t="shared" si="10"/>
        <v>0</v>
      </c>
      <c r="K393" s="12"/>
      <c r="L393" s="12"/>
      <c r="M393" s="27"/>
      <c r="N393" s="27"/>
      <c r="O393" s="27"/>
      <c r="P393" s="48">
        <f t="shared" si="11"/>
        <v>0</v>
      </c>
    </row>
    <row r="394" spans="3:16" s="11" customFormat="1" x14ac:dyDescent="0.25">
      <c r="C394" s="5"/>
      <c r="D394" s="12"/>
      <c r="E394" s="12"/>
      <c r="F394" s="27"/>
      <c r="G394" s="27"/>
      <c r="H394" s="27"/>
      <c r="I394" s="48">
        <f t="shared" si="10"/>
        <v>0</v>
      </c>
      <c r="K394" s="12"/>
      <c r="L394" s="12"/>
      <c r="M394" s="27"/>
      <c r="N394" s="27"/>
      <c r="O394" s="27"/>
      <c r="P394" s="48">
        <f t="shared" si="11"/>
        <v>0</v>
      </c>
    </row>
    <row r="395" spans="3:16" s="11" customFormat="1" x14ac:dyDescent="0.25">
      <c r="C395" s="5"/>
      <c r="D395" s="12"/>
      <c r="E395" s="12"/>
      <c r="F395" s="27"/>
      <c r="G395" s="27"/>
      <c r="H395" s="27"/>
      <c r="I395" s="48">
        <f t="shared" si="10"/>
        <v>0</v>
      </c>
      <c r="K395" s="12"/>
      <c r="L395" s="12"/>
      <c r="M395" s="27"/>
      <c r="N395" s="27"/>
      <c r="O395" s="27"/>
      <c r="P395" s="48">
        <f t="shared" si="11"/>
        <v>0</v>
      </c>
    </row>
    <row r="396" spans="3:16" s="11" customFormat="1" x14ac:dyDescent="0.25">
      <c r="C396" s="5"/>
      <c r="D396" s="12"/>
      <c r="E396" s="12"/>
      <c r="F396" s="27"/>
      <c r="G396" s="27"/>
      <c r="H396" s="27"/>
      <c r="I396" s="48">
        <f t="shared" si="10"/>
        <v>0</v>
      </c>
      <c r="K396" s="12"/>
      <c r="L396" s="12"/>
      <c r="M396" s="27"/>
      <c r="N396" s="27"/>
      <c r="O396" s="27"/>
      <c r="P396" s="48">
        <f t="shared" si="11"/>
        <v>0</v>
      </c>
    </row>
    <row r="397" spans="3:16" s="11" customFormat="1" x14ac:dyDescent="0.25">
      <c r="C397" s="5"/>
      <c r="D397" s="12"/>
      <c r="E397" s="12"/>
      <c r="F397" s="27"/>
      <c r="G397" s="27"/>
      <c r="H397" s="27"/>
      <c r="I397" s="48">
        <f t="shared" ref="I397:I460" si="12">MIN(D397,F397,G397)*H397</f>
        <v>0</v>
      </c>
      <c r="K397" s="12"/>
      <c r="L397" s="12"/>
      <c r="M397" s="27"/>
      <c r="N397" s="27"/>
      <c r="O397" s="27"/>
      <c r="P397" s="48">
        <f t="shared" si="11"/>
        <v>0</v>
      </c>
    </row>
    <row r="398" spans="3:16" s="11" customFormat="1" x14ac:dyDescent="0.25">
      <c r="C398" s="5"/>
      <c r="D398" s="12"/>
      <c r="E398" s="12"/>
      <c r="F398" s="27"/>
      <c r="G398" s="27"/>
      <c r="H398" s="27"/>
      <c r="I398" s="48">
        <f t="shared" si="12"/>
        <v>0</v>
      </c>
      <c r="K398" s="12"/>
      <c r="L398" s="12"/>
      <c r="M398" s="27"/>
      <c r="N398" s="27"/>
      <c r="O398" s="27"/>
      <c r="P398" s="48">
        <f t="shared" ref="P398:P461" si="13">MIN(K398,M398,N398)*O398</f>
        <v>0</v>
      </c>
    </row>
    <row r="399" spans="3:16" s="11" customFormat="1" x14ac:dyDescent="0.25">
      <c r="C399" s="5"/>
      <c r="D399" s="12"/>
      <c r="E399" s="12"/>
      <c r="F399" s="27"/>
      <c r="G399" s="27"/>
      <c r="H399" s="27"/>
      <c r="I399" s="48">
        <f t="shared" si="12"/>
        <v>0</v>
      </c>
      <c r="K399" s="12"/>
      <c r="L399" s="12"/>
      <c r="M399" s="27"/>
      <c r="N399" s="27"/>
      <c r="O399" s="27"/>
      <c r="P399" s="48">
        <f t="shared" si="13"/>
        <v>0</v>
      </c>
    </row>
    <row r="400" spans="3:16" s="11" customFormat="1" x14ac:dyDescent="0.25">
      <c r="C400" s="5"/>
      <c r="D400" s="12"/>
      <c r="E400" s="12"/>
      <c r="F400" s="27"/>
      <c r="G400" s="27"/>
      <c r="H400" s="27"/>
      <c r="I400" s="48">
        <f t="shared" si="12"/>
        <v>0</v>
      </c>
      <c r="K400" s="12"/>
      <c r="L400" s="12"/>
      <c r="M400" s="27"/>
      <c r="N400" s="27"/>
      <c r="O400" s="27"/>
      <c r="P400" s="48">
        <f t="shared" si="13"/>
        <v>0</v>
      </c>
    </row>
    <row r="401" spans="3:16" s="11" customFormat="1" x14ac:dyDescent="0.25">
      <c r="C401" s="5"/>
      <c r="D401" s="12"/>
      <c r="E401" s="12"/>
      <c r="F401" s="27"/>
      <c r="G401" s="27"/>
      <c r="H401" s="27"/>
      <c r="I401" s="48">
        <f t="shared" si="12"/>
        <v>0</v>
      </c>
      <c r="K401" s="12"/>
      <c r="L401" s="12"/>
      <c r="M401" s="27"/>
      <c r="N401" s="27"/>
      <c r="O401" s="27"/>
      <c r="P401" s="48">
        <f t="shared" si="13"/>
        <v>0</v>
      </c>
    </row>
    <row r="402" spans="3:16" s="11" customFormat="1" x14ac:dyDescent="0.25">
      <c r="C402" s="5"/>
      <c r="D402" s="12"/>
      <c r="E402" s="12"/>
      <c r="F402" s="27"/>
      <c r="G402" s="27"/>
      <c r="H402" s="27"/>
      <c r="I402" s="48">
        <f t="shared" si="12"/>
        <v>0</v>
      </c>
      <c r="K402" s="12"/>
      <c r="L402" s="12"/>
      <c r="M402" s="27"/>
      <c r="N402" s="27"/>
      <c r="O402" s="27"/>
      <c r="P402" s="48">
        <f t="shared" si="13"/>
        <v>0</v>
      </c>
    </row>
    <row r="403" spans="3:16" s="11" customFormat="1" x14ac:dyDescent="0.25">
      <c r="C403" s="5"/>
      <c r="D403" s="12"/>
      <c r="E403" s="12"/>
      <c r="F403" s="27"/>
      <c r="G403" s="27"/>
      <c r="H403" s="27"/>
      <c r="I403" s="48">
        <f t="shared" si="12"/>
        <v>0</v>
      </c>
      <c r="K403" s="12"/>
      <c r="L403" s="12"/>
      <c r="M403" s="27"/>
      <c r="N403" s="27"/>
      <c r="O403" s="27"/>
      <c r="P403" s="48">
        <f t="shared" si="13"/>
        <v>0</v>
      </c>
    </row>
    <row r="404" spans="3:16" s="11" customFormat="1" x14ac:dyDescent="0.25">
      <c r="C404" s="5"/>
      <c r="D404" s="12"/>
      <c r="E404" s="12"/>
      <c r="F404" s="27"/>
      <c r="G404" s="27"/>
      <c r="H404" s="27"/>
      <c r="I404" s="48">
        <f t="shared" si="12"/>
        <v>0</v>
      </c>
      <c r="K404" s="12"/>
      <c r="L404" s="12"/>
      <c r="M404" s="27"/>
      <c r="N404" s="27"/>
      <c r="O404" s="27"/>
      <c r="P404" s="48">
        <f t="shared" si="13"/>
        <v>0</v>
      </c>
    </row>
    <row r="405" spans="3:16" s="11" customFormat="1" x14ac:dyDescent="0.25">
      <c r="C405" s="5"/>
      <c r="D405" s="12"/>
      <c r="E405" s="12"/>
      <c r="F405" s="27"/>
      <c r="G405" s="27"/>
      <c r="H405" s="27"/>
      <c r="I405" s="48">
        <f t="shared" si="12"/>
        <v>0</v>
      </c>
      <c r="K405" s="12"/>
      <c r="L405" s="12"/>
      <c r="M405" s="27"/>
      <c r="N405" s="27"/>
      <c r="O405" s="27"/>
      <c r="P405" s="48">
        <f t="shared" si="13"/>
        <v>0</v>
      </c>
    </row>
    <row r="406" spans="3:16" s="11" customFormat="1" x14ac:dyDescent="0.25">
      <c r="C406" s="5"/>
      <c r="D406" s="12"/>
      <c r="E406" s="12"/>
      <c r="F406" s="27"/>
      <c r="G406" s="27"/>
      <c r="H406" s="27"/>
      <c r="I406" s="48">
        <f t="shared" si="12"/>
        <v>0</v>
      </c>
      <c r="K406" s="12"/>
      <c r="L406" s="12"/>
      <c r="M406" s="27"/>
      <c r="N406" s="27"/>
      <c r="O406" s="27"/>
      <c r="P406" s="48">
        <f t="shared" si="13"/>
        <v>0</v>
      </c>
    </row>
    <row r="407" spans="3:16" s="11" customFormat="1" x14ac:dyDescent="0.25">
      <c r="C407" s="5"/>
      <c r="D407" s="12"/>
      <c r="E407" s="12"/>
      <c r="F407" s="27"/>
      <c r="G407" s="27"/>
      <c r="H407" s="27"/>
      <c r="I407" s="48">
        <f t="shared" si="12"/>
        <v>0</v>
      </c>
      <c r="K407" s="12"/>
      <c r="L407" s="12"/>
      <c r="M407" s="27"/>
      <c r="N407" s="27"/>
      <c r="O407" s="27"/>
      <c r="P407" s="48">
        <f t="shared" si="13"/>
        <v>0</v>
      </c>
    </row>
    <row r="408" spans="3:16" s="11" customFormat="1" x14ac:dyDescent="0.25">
      <c r="C408" s="5"/>
      <c r="D408" s="12"/>
      <c r="E408" s="12"/>
      <c r="F408" s="27"/>
      <c r="G408" s="27"/>
      <c r="H408" s="27"/>
      <c r="I408" s="48">
        <f t="shared" si="12"/>
        <v>0</v>
      </c>
      <c r="K408" s="12"/>
      <c r="L408" s="12"/>
      <c r="M408" s="27"/>
      <c r="N408" s="27"/>
      <c r="O408" s="27"/>
      <c r="P408" s="48">
        <f t="shared" si="13"/>
        <v>0</v>
      </c>
    </row>
    <row r="409" spans="3:16" s="11" customFormat="1" x14ac:dyDescent="0.25">
      <c r="C409" s="5"/>
      <c r="D409" s="12"/>
      <c r="E409" s="12"/>
      <c r="F409" s="27"/>
      <c r="G409" s="27"/>
      <c r="H409" s="27"/>
      <c r="I409" s="48">
        <f t="shared" si="12"/>
        <v>0</v>
      </c>
      <c r="K409" s="12"/>
      <c r="L409" s="12"/>
      <c r="M409" s="27"/>
      <c r="N409" s="27"/>
      <c r="O409" s="27"/>
      <c r="P409" s="48">
        <f t="shared" si="13"/>
        <v>0</v>
      </c>
    </row>
    <row r="410" spans="3:16" s="11" customFormat="1" x14ac:dyDescent="0.25">
      <c r="C410" s="5"/>
      <c r="D410" s="12"/>
      <c r="E410" s="12"/>
      <c r="F410" s="27"/>
      <c r="G410" s="27"/>
      <c r="H410" s="27"/>
      <c r="I410" s="48">
        <f t="shared" si="12"/>
        <v>0</v>
      </c>
      <c r="K410" s="12"/>
      <c r="L410" s="12"/>
      <c r="M410" s="27"/>
      <c r="N410" s="27"/>
      <c r="O410" s="27"/>
      <c r="P410" s="48">
        <f t="shared" si="13"/>
        <v>0</v>
      </c>
    </row>
    <row r="411" spans="3:16" s="11" customFormat="1" x14ac:dyDescent="0.25">
      <c r="C411" s="5"/>
      <c r="D411" s="12"/>
      <c r="E411" s="12"/>
      <c r="F411" s="27"/>
      <c r="G411" s="27"/>
      <c r="H411" s="27"/>
      <c r="I411" s="48">
        <f t="shared" si="12"/>
        <v>0</v>
      </c>
      <c r="K411" s="12"/>
      <c r="L411" s="12"/>
      <c r="M411" s="27"/>
      <c r="N411" s="27"/>
      <c r="O411" s="27"/>
      <c r="P411" s="48">
        <f t="shared" si="13"/>
        <v>0</v>
      </c>
    </row>
    <row r="412" spans="3:16" s="11" customFormat="1" x14ac:dyDescent="0.25">
      <c r="C412" s="5"/>
      <c r="D412" s="12"/>
      <c r="E412" s="12"/>
      <c r="F412" s="27"/>
      <c r="G412" s="27"/>
      <c r="H412" s="27"/>
      <c r="I412" s="48">
        <f t="shared" si="12"/>
        <v>0</v>
      </c>
      <c r="K412" s="12"/>
      <c r="L412" s="12"/>
      <c r="M412" s="27"/>
      <c r="N412" s="27"/>
      <c r="O412" s="27"/>
      <c r="P412" s="48">
        <f t="shared" si="13"/>
        <v>0</v>
      </c>
    </row>
    <row r="413" spans="3:16" s="11" customFormat="1" x14ac:dyDescent="0.25">
      <c r="C413" s="5"/>
      <c r="D413" s="12"/>
      <c r="E413" s="12"/>
      <c r="F413" s="27"/>
      <c r="G413" s="27"/>
      <c r="H413" s="27"/>
      <c r="I413" s="48">
        <f t="shared" si="12"/>
        <v>0</v>
      </c>
      <c r="K413" s="12"/>
      <c r="L413" s="12"/>
      <c r="M413" s="27"/>
      <c r="N413" s="27"/>
      <c r="O413" s="27"/>
      <c r="P413" s="48">
        <f t="shared" si="13"/>
        <v>0</v>
      </c>
    </row>
    <row r="414" spans="3:16" s="11" customFormat="1" x14ac:dyDescent="0.25">
      <c r="C414" s="5"/>
      <c r="D414" s="12"/>
      <c r="E414" s="12"/>
      <c r="F414" s="27"/>
      <c r="G414" s="27"/>
      <c r="H414" s="27"/>
      <c r="I414" s="48">
        <f t="shared" si="12"/>
        <v>0</v>
      </c>
      <c r="K414" s="12"/>
      <c r="L414" s="12"/>
      <c r="M414" s="27"/>
      <c r="N414" s="27"/>
      <c r="O414" s="27"/>
      <c r="P414" s="48">
        <f t="shared" si="13"/>
        <v>0</v>
      </c>
    </row>
    <row r="415" spans="3:16" s="11" customFormat="1" x14ac:dyDescent="0.25">
      <c r="C415" s="5"/>
      <c r="D415" s="12"/>
      <c r="E415" s="12"/>
      <c r="F415" s="27"/>
      <c r="G415" s="27"/>
      <c r="H415" s="27"/>
      <c r="I415" s="48">
        <f t="shared" si="12"/>
        <v>0</v>
      </c>
      <c r="K415" s="12"/>
      <c r="L415" s="12"/>
      <c r="M415" s="27"/>
      <c r="N415" s="27"/>
      <c r="O415" s="27"/>
      <c r="P415" s="48">
        <f t="shared" si="13"/>
        <v>0</v>
      </c>
    </row>
    <row r="416" spans="3:16" s="11" customFormat="1" x14ac:dyDescent="0.25">
      <c r="C416" s="5"/>
      <c r="D416" s="12"/>
      <c r="E416" s="12"/>
      <c r="F416" s="27"/>
      <c r="G416" s="27"/>
      <c r="H416" s="27"/>
      <c r="I416" s="48">
        <f t="shared" si="12"/>
        <v>0</v>
      </c>
      <c r="K416" s="12"/>
      <c r="L416" s="12"/>
      <c r="M416" s="27"/>
      <c r="N416" s="27"/>
      <c r="O416" s="27"/>
      <c r="P416" s="48">
        <f t="shared" si="13"/>
        <v>0</v>
      </c>
    </row>
    <row r="417" spans="3:16" s="11" customFormat="1" x14ac:dyDescent="0.25">
      <c r="C417" s="5"/>
      <c r="D417" s="12"/>
      <c r="E417" s="12"/>
      <c r="F417" s="27"/>
      <c r="G417" s="27"/>
      <c r="H417" s="27"/>
      <c r="I417" s="48">
        <f t="shared" si="12"/>
        <v>0</v>
      </c>
      <c r="K417" s="12"/>
      <c r="L417" s="12"/>
      <c r="M417" s="27"/>
      <c r="N417" s="27"/>
      <c r="O417" s="27"/>
      <c r="P417" s="48">
        <f t="shared" si="13"/>
        <v>0</v>
      </c>
    </row>
    <row r="418" spans="3:16" s="11" customFormat="1" x14ac:dyDescent="0.25">
      <c r="C418" s="5"/>
      <c r="D418" s="12"/>
      <c r="E418" s="12"/>
      <c r="F418" s="27"/>
      <c r="G418" s="27"/>
      <c r="H418" s="27"/>
      <c r="I418" s="48">
        <f t="shared" si="12"/>
        <v>0</v>
      </c>
      <c r="K418" s="12"/>
      <c r="L418" s="12"/>
      <c r="M418" s="27"/>
      <c r="N418" s="27"/>
      <c r="O418" s="27"/>
      <c r="P418" s="48">
        <f t="shared" si="13"/>
        <v>0</v>
      </c>
    </row>
    <row r="419" spans="3:16" s="11" customFormat="1" x14ac:dyDescent="0.25">
      <c r="C419" s="5"/>
      <c r="D419" s="12"/>
      <c r="E419" s="12"/>
      <c r="F419" s="27"/>
      <c r="G419" s="27"/>
      <c r="H419" s="27"/>
      <c r="I419" s="48">
        <f t="shared" si="12"/>
        <v>0</v>
      </c>
      <c r="K419" s="12"/>
      <c r="L419" s="12"/>
      <c r="M419" s="27"/>
      <c r="N419" s="27"/>
      <c r="O419" s="27"/>
      <c r="P419" s="48">
        <f t="shared" si="13"/>
        <v>0</v>
      </c>
    </row>
    <row r="420" spans="3:16" s="11" customFormat="1" x14ac:dyDescent="0.25">
      <c r="C420" s="5"/>
      <c r="D420" s="12"/>
      <c r="E420" s="12"/>
      <c r="F420" s="27"/>
      <c r="G420" s="27"/>
      <c r="H420" s="27"/>
      <c r="I420" s="48">
        <f t="shared" si="12"/>
        <v>0</v>
      </c>
      <c r="K420" s="12"/>
      <c r="L420" s="12"/>
      <c r="M420" s="27"/>
      <c r="N420" s="27"/>
      <c r="O420" s="27"/>
      <c r="P420" s="48">
        <f t="shared" si="13"/>
        <v>0</v>
      </c>
    </row>
    <row r="421" spans="3:16" s="11" customFormat="1" x14ac:dyDescent="0.25">
      <c r="C421" s="5"/>
      <c r="D421" s="12"/>
      <c r="E421" s="12"/>
      <c r="F421" s="27"/>
      <c r="G421" s="27"/>
      <c r="H421" s="27"/>
      <c r="I421" s="48">
        <f t="shared" si="12"/>
        <v>0</v>
      </c>
      <c r="K421" s="12"/>
      <c r="L421" s="12"/>
      <c r="M421" s="27"/>
      <c r="N421" s="27"/>
      <c r="O421" s="27"/>
      <c r="P421" s="48">
        <f t="shared" si="13"/>
        <v>0</v>
      </c>
    </row>
    <row r="422" spans="3:16" s="11" customFormat="1" x14ac:dyDescent="0.25">
      <c r="C422" s="5"/>
      <c r="D422" s="12"/>
      <c r="E422" s="12"/>
      <c r="F422" s="27"/>
      <c r="G422" s="27"/>
      <c r="H422" s="27"/>
      <c r="I422" s="48">
        <f t="shared" si="12"/>
        <v>0</v>
      </c>
      <c r="K422" s="12"/>
      <c r="L422" s="12"/>
      <c r="M422" s="27"/>
      <c r="N422" s="27"/>
      <c r="O422" s="27"/>
      <c r="P422" s="48">
        <f t="shared" si="13"/>
        <v>0</v>
      </c>
    </row>
    <row r="423" spans="3:16" s="11" customFormat="1" x14ac:dyDescent="0.25">
      <c r="C423" s="5"/>
      <c r="D423" s="12"/>
      <c r="E423" s="12"/>
      <c r="F423" s="27"/>
      <c r="G423" s="27"/>
      <c r="H423" s="27"/>
      <c r="I423" s="48">
        <f t="shared" si="12"/>
        <v>0</v>
      </c>
      <c r="K423" s="12"/>
      <c r="L423" s="12"/>
      <c r="M423" s="27"/>
      <c r="N423" s="27"/>
      <c r="O423" s="27"/>
      <c r="P423" s="48">
        <f t="shared" si="13"/>
        <v>0</v>
      </c>
    </row>
    <row r="424" spans="3:16" s="11" customFormat="1" x14ac:dyDescent="0.25">
      <c r="C424" s="5"/>
      <c r="D424" s="12"/>
      <c r="E424" s="12"/>
      <c r="F424" s="27"/>
      <c r="G424" s="27"/>
      <c r="H424" s="27"/>
      <c r="I424" s="48">
        <f t="shared" si="12"/>
        <v>0</v>
      </c>
      <c r="K424" s="12"/>
      <c r="L424" s="12"/>
      <c r="M424" s="27"/>
      <c r="N424" s="27"/>
      <c r="O424" s="27"/>
      <c r="P424" s="48">
        <f t="shared" si="13"/>
        <v>0</v>
      </c>
    </row>
    <row r="425" spans="3:16" s="11" customFormat="1" x14ac:dyDescent="0.25">
      <c r="C425" s="5"/>
      <c r="D425" s="12"/>
      <c r="E425" s="12"/>
      <c r="F425" s="27"/>
      <c r="G425" s="27"/>
      <c r="H425" s="27"/>
      <c r="I425" s="48">
        <f t="shared" si="12"/>
        <v>0</v>
      </c>
      <c r="K425" s="12"/>
      <c r="L425" s="12"/>
      <c r="M425" s="27"/>
      <c r="N425" s="27"/>
      <c r="O425" s="27"/>
      <c r="P425" s="48">
        <f t="shared" si="13"/>
        <v>0</v>
      </c>
    </row>
    <row r="426" spans="3:16" s="11" customFormat="1" x14ac:dyDescent="0.25">
      <c r="C426" s="5"/>
      <c r="D426" s="12"/>
      <c r="E426" s="12"/>
      <c r="F426" s="27"/>
      <c r="G426" s="27"/>
      <c r="H426" s="27"/>
      <c r="I426" s="48">
        <f t="shared" si="12"/>
        <v>0</v>
      </c>
      <c r="K426" s="12"/>
      <c r="L426" s="12"/>
      <c r="M426" s="27"/>
      <c r="N426" s="27"/>
      <c r="O426" s="27"/>
      <c r="P426" s="48">
        <f t="shared" si="13"/>
        <v>0</v>
      </c>
    </row>
    <row r="427" spans="3:16" s="11" customFormat="1" x14ac:dyDescent="0.25">
      <c r="C427" s="5"/>
      <c r="D427" s="12"/>
      <c r="E427" s="12"/>
      <c r="F427" s="27"/>
      <c r="G427" s="27"/>
      <c r="H427" s="27"/>
      <c r="I427" s="48">
        <f t="shared" si="12"/>
        <v>0</v>
      </c>
      <c r="K427" s="12"/>
      <c r="L427" s="12"/>
      <c r="M427" s="27"/>
      <c r="N427" s="27"/>
      <c r="O427" s="27"/>
      <c r="P427" s="48">
        <f t="shared" si="13"/>
        <v>0</v>
      </c>
    </row>
    <row r="428" spans="3:16" s="11" customFormat="1" x14ac:dyDescent="0.25">
      <c r="C428" s="5"/>
      <c r="D428" s="12"/>
      <c r="E428" s="12"/>
      <c r="F428" s="27"/>
      <c r="G428" s="27"/>
      <c r="H428" s="27"/>
      <c r="I428" s="48">
        <f t="shared" si="12"/>
        <v>0</v>
      </c>
      <c r="K428" s="12"/>
      <c r="L428" s="12"/>
      <c r="M428" s="27"/>
      <c r="N428" s="27"/>
      <c r="O428" s="27"/>
      <c r="P428" s="48">
        <f t="shared" si="13"/>
        <v>0</v>
      </c>
    </row>
    <row r="429" spans="3:16" s="11" customFormat="1" x14ac:dyDescent="0.25">
      <c r="C429" s="5"/>
      <c r="D429" s="12"/>
      <c r="E429" s="12"/>
      <c r="F429" s="27"/>
      <c r="G429" s="27"/>
      <c r="H429" s="27"/>
      <c r="I429" s="48">
        <f t="shared" si="12"/>
        <v>0</v>
      </c>
      <c r="K429" s="12"/>
      <c r="L429" s="12"/>
      <c r="M429" s="27"/>
      <c r="N429" s="27"/>
      <c r="O429" s="27"/>
      <c r="P429" s="48">
        <f t="shared" si="13"/>
        <v>0</v>
      </c>
    </row>
    <row r="430" spans="3:16" s="11" customFormat="1" x14ac:dyDescent="0.25">
      <c r="C430" s="5"/>
      <c r="D430" s="12"/>
      <c r="E430" s="12"/>
      <c r="F430" s="27"/>
      <c r="G430" s="27"/>
      <c r="H430" s="27"/>
      <c r="I430" s="48">
        <f t="shared" si="12"/>
        <v>0</v>
      </c>
      <c r="K430" s="12"/>
      <c r="L430" s="12"/>
      <c r="M430" s="27"/>
      <c r="N430" s="27"/>
      <c r="O430" s="27"/>
      <c r="P430" s="48">
        <f t="shared" si="13"/>
        <v>0</v>
      </c>
    </row>
    <row r="431" spans="3:16" s="11" customFormat="1" x14ac:dyDescent="0.25">
      <c r="C431" s="5"/>
      <c r="D431" s="12"/>
      <c r="E431" s="12"/>
      <c r="F431" s="27"/>
      <c r="G431" s="27"/>
      <c r="H431" s="27"/>
      <c r="I431" s="48">
        <f t="shared" si="12"/>
        <v>0</v>
      </c>
      <c r="K431" s="12"/>
      <c r="L431" s="12"/>
      <c r="M431" s="27"/>
      <c r="N431" s="27"/>
      <c r="O431" s="27"/>
      <c r="P431" s="48">
        <f t="shared" si="13"/>
        <v>0</v>
      </c>
    </row>
    <row r="432" spans="3:16" s="11" customFormat="1" x14ac:dyDescent="0.25">
      <c r="C432" s="5"/>
      <c r="D432" s="12"/>
      <c r="E432" s="12"/>
      <c r="F432" s="27"/>
      <c r="G432" s="27"/>
      <c r="H432" s="27"/>
      <c r="I432" s="48">
        <f t="shared" si="12"/>
        <v>0</v>
      </c>
      <c r="K432" s="12"/>
      <c r="L432" s="12"/>
      <c r="M432" s="27"/>
      <c r="N432" s="27"/>
      <c r="O432" s="27"/>
      <c r="P432" s="48">
        <f t="shared" si="13"/>
        <v>0</v>
      </c>
    </row>
    <row r="433" spans="3:16" s="11" customFormat="1" x14ac:dyDescent="0.25">
      <c r="C433" s="5"/>
      <c r="D433" s="12"/>
      <c r="E433" s="12"/>
      <c r="F433" s="27"/>
      <c r="G433" s="27"/>
      <c r="H433" s="27"/>
      <c r="I433" s="48">
        <f t="shared" si="12"/>
        <v>0</v>
      </c>
      <c r="K433" s="12"/>
      <c r="L433" s="12"/>
      <c r="M433" s="27"/>
      <c r="N433" s="27"/>
      <c r="O433" s="27"/>
      <c r="P433" s="48">
        <f t="shared" si="13"/>
        <v>0</v>
      </c>
    </row>
    <row r="434" spans="3:16" s="11" customFormat="1" x14ac:dyDescent="0.25">
      <c r="C434" s="5"/>
      <c r="D434" s="12"/>
      <c r="E434" s="12"/>
      <c r="F434" s="27"/>
      <c r="G434" s="27"/>
      <c r="H434" s="27"/>
      <c r="I434" s="48">
        <f t="shared" si="12"/>
        <v>0</v>
      </c>
      <c r="K434" s="12"/>
      <c r="L434" s="12"/>
      <c r="M434" s="27"/>
      <c r="N434" s="27"/>
      <c r="O434" s="27"/>
      <c r="P434" s="48">
        <f t="shared" si="13"/>
        <v>0</v>
      </c>
    </row>
    <row r="435" spans="3:16" s="11" customFormat="1" x14ac:dyDescent="0.25">
      <c r="C435" s="5"/>
      <c r="D435" s="12"/>
      <c r="E435" s="12"/>
      <c r="F435" s="27"/>
      <c r="G435" s="27"/>
      <c r="H435" s="27"/>
      <c r="I435" s="48">
        <f t="shared" si="12"/>
        <v>0</v>
      </c>
      <c r="K435" s="12"/>
      <c r="L435" s="12"/>
      <c r="M435" s="27"/>
      <c r="N435" s="27"/>
      <c r="O435" s="27"/>
      <c r="P435" s="48">
        <f t="shared" si="13"/>
        <v>0</v>
      </c>
    </row>
    <row r="436" spans="3:16" s="11" customFormat="1" x14ac:dyDescent="0.25">
      <c r="C436" s="5"/>
      <c r="D436" s="12"/>
      <c r="E436" s="12"/>
      <c r="F436" s="27"/>
      <c r="G436" s="27"/>
      <c r="H436" s="27"/>
      <c r="I436" s="48">
        <f t="shared" si="12"/>
        <v>0</v>
      </c>
      <c r="K436" s="12"/>
      <c r="L436" s="12"/>
      <c r="M436" s="27"/>
      <c r="N436" s="27"/>
      <c r="O436" s="27"/>
      <c r="P436" s="48">
        <f t="shared" si="13"/>
        <v>0</v>
      </c>
    </row>
    <row r="437" spans="3:16" s="11" customFormat="1" x14ac:dyDescent="0.25">
      <c r="C437" s="5"/>
      <c r="D437" s="12"/>
      <c r="E437" s="12"/>
      <c r="F437" s="27"/>
      <c r="G437" s="27"/>
      <c r="H437" s="27"/>
      <c r="I437" s="48">
        <f t="shared" si="12"/>
        <v>0</v>
      </c>
      <c r="K437" s="12"/>
      <c r="L437" s="12"/>
      <c r="M437" s="27"/>
      <c r="N437" s="27"/>
      <c r="O437" s="27"/>
      <c r="P437" s="48">
        <f t="shared" si="13"/>
        <v>0</v>
      </c>
    </row>
    <row r="438" spans="3:16" s="11" customFormat="1" x14ac:dyDescent="0.25">
      <c r="C438" s="5"/>
      <c r="D438" s="12"/>
      <c r="E438" s="12"/>
      <c r="F438" s="27"/>
      <c r="G438" s="27"/>
      <c r="H438" s="27"/>
      <c r="I438" s="48">
        <f t="shared" si="12"/>
        <v>0</v>
      </c>
      <c r="K438" s="12"/>
      <c r="L438" s="12"/>
      <c r="M438" s="27"/>
      <c r="N438" s="27"/>
      <c r="O438" s="27"/>
      <c r="P438" s="48">
        <f t="shared" si="13"/>
        <v>0</v>
      </c>
    </row>
    <row r="439" spans="3:16" s="11" customFormat="1" x14ac:dyDescent="0.25">
      <c r="C439" s="5"/>
      <c r="D439" s="12"/>
      <c r="E439" s="12"/>
      <c r="F439" s="27"/>
      <c r="G439" s="27"/>
      <c r="H439" s="27"/>
      <c r="I439" s="48">
        <f t="shared" si="12"/>
        <v>0</v>
      </c>
      <c r="K439" s="12"/>
      <c r="L439" s="12"/>
      <c r="M439" s="27"/>
      <c r="N439" s="27"/>
      <c r="O439" s="27"/>
      <c r="P439" s="48">
        <f t="shared" si="13"/>
        <v>0</v>
      </c>
    </row>
    <row r="440" spans="3:16" s="11" customFormat="1" x14ac:dyDescent="0.25">
      <c r="C440" s="5"/>
      <c r="D440" s="12"/>
      <c r="E440" s="12"/>
      <c r="F440" s="27"/>
      <c r="G440" s="27"/>
      <c r="H440" s="27"/>
      <c r="I440" s="48">
        <f t="shared" si="12"/>
        <v>0</v>
      </c>
      <c r="K440" s="12"/>
      <c r="L440" s="12"/>
      <c r="M440" s="27"/>
      <c r="N440" s="27"/>
      <c r="O440" s="27"/>
      <c r="P440" s="48">
        <f t="shared" si="13"/>
        <v>0</v>
      </c>
    </row>
    <row r="441" spans="3:16" s="11" customFormat="1" x14ac:dyDescent="0.25">
      <c r="C441" s="5"/>
      <c r="D441" s="12"/>
      <c r="E441" s="12"/>
      <c r="F441" s="27"/>
      <c r="G441" s="27"/>
      <c r="H441" s="27"/>
      <c r="I441" s="48">
        <f t="shared" si="12"/>
        <v>0</v>
      </c>
      <c r="K441" s="12"/>
      <c r="L441" s="12"/>
      <c r="M441" s="27"/>
      <c r="N441" s="27"/>
      <c r="O441" s="27"/>
      <c r="P441" s="48">
        <f t="shared" si="13"/>
        <v>0</v>
      </c>
    </row>
    <row r="442" spans="3:16" s="11" customFormat="1" x14ac:dyDescent="0.25">
      <c r="C442" s="5"/>
      <c r="D442" s="12"/>
      <c r="E442" s="12"/>
      <c r="F442" s="27"/>
      <c r="G442" s="27"/>
      <c r="H442" s="27"/>
      <c r="I442" s="48">
        <f t="shared" si="12"/>
        <v>0</v>
      </c>
      <c r="K442" s="12"/>
      <c r="L442" s="12"/>
      <c r="M442" s="27"/>
      <c r="N442" s="27"/>
      <c r="O442" s="27"/>
      <c r="P442" s="48">
        <f t="shared" si="13"/>
        <v>0</v>
      </c>
    </row>
    <row r="443" spans="3:16" s="11" customFormat="1" x14ac:dyDescent="0.25">
      <c r="C443" s="5"/>
      <c r="D443" s="12"/>
      <c r="E443" s="12"/>
      <c r="F443" s="27"/>
      <c r="G443" s="27"/>
      <c r="H443" s="27"/>
      <c r="I443" s="48">
        <f t="shared" si="12"/>
        <v>0</v>
      </c>
      <c r="K443" s="12"/>
      <c r="L443" s="12"/>
      <c r="M443" s="27"/>
      <c r="N443" s="27"/>
      <c r="O443" s="27"/>
      <c r="P443" s="48">
        <f t="shared" si="13"/>
        <v>0</v>
      </c>
    </row>
    <row r="444" spans="3:16" s="11" customFormat="1" x14ac:dyDescent="0.25">
      <c r="C444" s="5"/>
      <c r="D444" s="12"/>
      <c r="E444" s="12"/>
      <c r="F444" s="27"/>
      <c r="G444" s="27"/>
      <c r="H444" s="27"/>
      <c r="I444" s="48">
        <f t="shared" si="12"/>
        <v>0</v>
      </c>
      <c r="K444" s="12"/>
      <c r="L444" s="12"/>
      <c r="M444" s="27"/>
      <c r="N444" s="27"/>
      <c r="O444" s="27"/>
      <c r="P444" s="48">
        <f t="shared" si="13"/>
        <v>0</v>
      </c>
    </row>
    <row r="445" spans="3:16" s="11" customFormat="1" x14ac:dyDescent="0.25">
      <c r="C445" s="5"/>
      <c r="D445" s="12"/>
      <c r="E445" s="12"/>
      <c r="F445" s="27"/>
      <c r="G445" s="27"/>
      <c r="H445" s="27"/>
      <c r="I445" s="48">
        <f t="shared" si="12"/>
        <v>0</v>
      </c>
      <c r="K445" s="12"/>
      <c r="L445" s="12"/>
      <c r="M445" s="27"/>
      <c r="N445" s="27"/>
      <c r="O445" s="27"/>
      <c r="P445" s="48">
        <f t="shared" si="13"/>
        <v>0</v>
      </c>
    </row>
    <row r="446" spans="3:16" s="11" customFormat="1" x14ac:dyDescent="0.25">
      <c r="C446" s="5"/>
      <c r="D446" s="12"/>
      <c r="E446" s="12"/>
      <c r="F446" s="27"/>
      <c r="G446" s="27"/>
      <c r="H446" s="27"/>
      <c r="I446" s="48">
        <f t="shared" si="12"/>
        <v>0</v>
      </c>
      <c r="K446" s="12"/>
      <c r="L446" s="12"/>
      <c r="M446" s="27"/>
      <c r="N446" s="27"/>
      <c r="O446" s="27"/>
      <c r="P446" s="48">
        <f t="shared" si="13"/>
        <v>0</v>
      </c>
    </row>
    <row r="447" spans="3:16" s="11" customFormat="1" x14ac:dyDescent="0.25">
      <c r="C447" s="5"/>
      <c r="D447" s="12"/>
      <c r="E447" s="12"/>
      <c r="F447" s="27"/>
      <c r="G447" s="27"/>
      <c r="H447" s="27"/>
      <c r="I447" s="48">
        <f t="shared" si="12"/>
        <v>0</v>
      </c>
      <c r="K447" s="12"/>
      <c r="L447" s="12"/>
      <c r="M447" s="27"/>
      <c r="N447" s="27"/>
      <c r="O447" s="27"/>
      <c r="P447" s="48">
        <f t="shared" si="13"/>
        <v>0</v>
      </c>
    </row>
    <row r="448" spans="3:16" s="11" customFormat="1" x14ac:dyDescent="0.25">
      <c r="C448" s="5"/>
      <c r="D448" s="12"/>
      <c r="E448" s="12"/>
      <c r="F448" s="27"/>
      <c r="G448" s="27"/>
      <c r="H448" s="27"/>
      <c r="I448" s="48">
        <f t="shared" si="12"/>
        <v>0</v>
      </c>
      <c r="K448" s="12"/>
      <c r="L448" s="12"/>
      <c r="M448" s="27"/>
      <c r="N448" s="27"/>
      <c r="O448" s="27"/>
      <c r="P448" s="48">
        <f t="shared" si="13"/>
        <v>0</v>
      </c>
    </row>
    <row r="449" spans="3:16" s="11" customFormat="1" x14ac:dyDescent="0.25">
      <c r="C449" s="5"/>
      <c r="D449" s="12"/>
      <c r="E449" s="12"/>
      <c r="F449" s="27"/>
      <c r="G449" s="27"/>
      <c r="H449" s="27"/>
      <c r="I449" s="48">
        <f t="shared" si="12"/>
        <v>0</v>
      </c>
      <c r="K449" s="12"/>
      <c r="L449" s="12"/>
      <c r="M449" s="27"/>
      <c r="N449" s="27"/>
      <c r="O449" s="27"/>
      <c r="P449" s="48">
        <f t="shared" si="13"/>
        <v>0</v>
      </c>
    </row>
    <row r="450" spans="3:16" s="11" customFormat="1" x14ac:dyDescent="0.25">
      <c r="C450" s="5"/>
      <c r="D450" s="12"/>
      <c r="E450" s="12"/>
      <c r="F450" s="27"/>
      <c r="G450" s="27"/>
      <c r="H450" s="27"/>
      <c r="I450" s="48">
        <f t="shared" si="12"/>
        <v>0</v>
      </c>
      <c r="K450" s="12"/>
      <c r="L450" s="12"/>
      <c r="M450" s="27"/>
      <c r="N450" s="27"/>
      <c r="O450" s="27"/>
      <c r="P450" s="48">
        <f t="shared" si="13"/>
        <v>0</v>
      </c>
    </row>
    <row r="451" spans="3:16" s="11" customFormat="1" x14ac:dyDescent="0.25">
      <c r="C451" s="5"/>
      <c r="D451" s="12"/>
      <c r="E451" s="12"/>
      <c r="F451" s="27"/>
      <c r="G451" s="27"/>
      <c r="H451" s="27"/>
      <c r="I451" s="48">
        <f t="shared" si="12"/>
        <v>0</v>
      </c>
      <c r="K451" s="12"/>
      <c r="L451" s="12"/>
      <c r="M451" s="27"/>
      <c r="N451" s="27"/>
      <c r="O451" s="27"/>
      <c r="P451" s="48">
        <f t="shared" si="13"/>
        <v>0</v>
      </c>
    </row>
    <row r="452" spans="3:16" s="11" customFormat="1" x14ac:dyDescent="0.25">
      <c r="C452" s="5"/>
      <c r="D452" s="12"/>
      <c r="E452" s="12"/>
      <c r="F452" s="27"/>
      <c r="G452" s="27"/>
      <c r="H452" s="27"/>
      <c r="I452" s="48">
        <f t="shared" si="12"/>
        <v>0</v>
      </c>
      <c r="K452" s="12"/>
      <c r="L452" s="12"/>
      <c r="M452" s="27"/>
      <c r="N452" s="27"/>
      <c r="O452" s="27"/>
      <c r="P452" s="48">
        <f t="shared" si="13"/>
        <v>0</v>
      </c>
    </row>
    <row r="453" spans="3:16" s="11" customFormat="1" x14ac:dyDescent="0.25">
      <c r="C453" s="5"/>
      <c r="D453" s="12"/>
      <c r="E453" s="12"/>
      <c r="F453" s="27"/>
      <c r="G453" s="27"/>
      <c r="H453" s="27"/>
      <c r="I453" s="48">
        <f t="shared" si="12"/>
        <v>0</v>
      </c>
      <c r="K453" s="12"/>
      <c r="L453" s="12"/>
      <c r="M453" s="27"/>
      <c r="N453" s="27"/>
      <c r="O453" s="27"/>
      <c r="P453" s="48">
        <f t="shared" si="13"/>
        <v>0</v>
      </c>
    </row>
    <row r="454" spans="3:16" s="11" customFormat="1" x14ac:dyDescent="0.25">
      <c r="C454" s="5"/>
      <c r="D454" s="12"/>
      <c r="E454" s="12"/>
      <c r="F454" s="27"/>
      <c r="G454" s="27"/>
      <c r="H454" s="27"/>
      <c r="I454" s="48">
        <f t="shared" si="12"/>
        <v>0</v>
      </c>
      <c r="K454" s="12"/>
      <c r="L454" s="12"/>
      <c r="M454" s="27"/>
      <c r="N454" s="27"/>
      <c r="O454" s="27"/>
      <c r="P454" s="48">
        <f t="shared" si="13"/>
        <v>0</v>
      </c>
    </row>
    <row r="455" spans="3:16" s="11" customFormat="1" x14ac:dyDescent="0.25">
      <c r="C455" s="5"/>
      <c r="D455" s="12"/>
      <c r="E455" s="12"/>
      <c r="F455" s="27"/>
      <c r="G455" s="27"/>
      <c r="H455" s="27"/>
      <c r="I455" s="48">
        <f t="shared" si="12"/>
        <v>0</v>
      </c>
      <c r="K455" s="12"/>
      <c r="L455" s="12"/>
      <c r="M455" s="27"/>
      <c r="N455" s="27"/>
      <c r="O455" s="27"/>
      <c r="P455" s="48">
        <f t="shared" si="13"/>
        <v>0</v>
      </c>
    </row>
    <row r="456" spans="3:16" s="11" customFormat="1" x14ac:dyDescent="0.25">
      <c r="C456" s="5"/>
      <c r="D456" s="12"/>
      <c r="E456" s="12"/>
      <c r="F456" s="27"/>
      <c r="G456" s="27"/>
      <c r="H456" s="27"/>
      <c r="I456" s="48">
        <f t="shared" si="12"/>
        <v>0</v>
      </c>
      <c r="K456" s="12"/>
      <c r="L456" s="12"/>
      <c r="M456" s="27"/>
      <c r="N456" s="27"/>
      <c r="O456" s="27"/>
      <c r="P456" s="48">
        <f t="shared" si="13"/>
        <v>0</v>
      </c>
    </row>
    <row r="457" spans="3:16" s="11" customFormat="1" x14ac:dyDescent="0.25">
      <c r="C457" s="5"/>
      <c r="D457" s="12"/>
      <c r="E457" s="12"/>
      <c r="F457" s="27"/>
      <c r="G457" s="27"/>
      <c r="H457" s="27"/>
      <c r="I457" s="48">
        <f t="shared" si="12"/>
        <v>0</v>
      </c>
      <c r="K457" s="12"/>
      <c r="L457" s="12"/>
      <c r="M457" s="27"/>
      <c r="N457" s="27"/>
      <c r="O457" s="27"/>
      <c r="P457" s="48">
        <f t="shared" si="13"/>
        <v>0</v>
      </c>
    </row>
    <row r="458" spans="3:16" s="11" customFormat="1" x14ac:dyDescent="0.25">
      <c r="C458" s="5"/>
      <c r="D458" s="12"/>
      <c r="E458" s="12"/>
      <c r="F458" s="27"/>
      <c r="G458" s="27"/>
      <c r="H458" s="27"/>
      <c r="I458" s="48">
        <f t="shared" si="12"/>
        <v>0</v>
      </c>
      <c r="K458" s="12"/>
      <c r="L458" s="12"/>
      <c r="M458" s="27"/>
      <c r="N458" s="27"/>
      <c r="O458" s="27"/>
      <c r="P458" s="48">
        <f t="shared" si="13"/>
        <v>0</v>
      </c>
    </row>
    <row r="459" spans="3:16" s="11" customFormat="1" x14ac:dyDescent="0.25">
      <c r="C459" s="5"/>
      <c r="D459" s="12"/>
      <c r="E459" s="12"/>
      <c r="F459" s="27"/>
      <c r="G459" s="27"/>
      <c r="H459" s="27"/>
      <c r="I459" s="48">
        <f t="shared" si="12"/>
        <v>0</v>
      </c>
      <c r="K459" s="12"/>
      <c r="L459" s="12"/>
      <c r="M459" s="27"/>
      <c r="N459" s="27"/>
      <c r="O459" s="27"/>
      <c r="P459" s="48">
        <f t="shared" si="13"/>
        <v>0</v>
      </c>
    </row>
    <row r="460" spans="3:16" s="11" customFormat="1" x14ac:dyDescent="0.25">
      <c r="C460" s="5"/>
      <c r="D460" s="12"/>
      <c r="E460" s="12"/>
      <c r="F460" s="27"/>
      <c r="G460" s="27"/>
      <c r="H460" s="27"/>
      <c r="I460" s="48">
        <f t="shared" si="12"/>
        <v>0</v>
      </c>
      <c r="K460" s="12"/>
      <c r="L460" s="12"/>
      <c r="M460" s="27"/>
      <c r="N460" s="27"/>
      <c r="O460" s="27"/>
      <c r="P460" s="48">
        <f t="shared" si="13"/>
        <v>0</v>
      </c>
    </row>
    <row r="461" spans="3:16" s="11" customFormat="1" x14ac:dyDescent="0.25">
      <c r="C461" s="5"/>
      <c r="D461" s="12"/>
      <c r="E461" s="12"/>
      <c r="F461" s="27"/>
      <c r="G461" s="27"/>
      <c r="H461" s="27"/>
      <c r="I461" s="48">
        <f t="shared" ref="I461:I524" si="14">MIN(D461,F461,G461)*H461</f>
        <v>0</v>
      </c>
      <c r="K461" s="12"/>
      <c r="L461" s="12"/>
      <c r="M461" s="27"/>
      <c r="N461" s="27"/>
      <c r="O461" s="27"/>
      <c r="P461" s="48">
        <f t="shared" si="13"/>
        <v>0</v>
      </c>
    </row>
    <row r="462" spans="3:16" s="11" customFormat="1" x14ac:dyDescent="0.25">
      <c r="C462" s="5"/>
      <c r="D462" s="12"/>
      <c r="E462" s="12"/>
      <c r="F462" s="27"/>
      <c r="G462" s="27"/>
      <c r="H462" s="27"/>
      <c r="I462" s="48">
        <f t="shared" si="14"/>
        <v>0</v>
      </c>
      <c r="K462" s="12"/>
      <c r="L462" s="12"/>
      <c r="M462" s="27"/>
      <c r="N462" s="27"/>
      <c r="O462" s="27"/>
      <c r="P462" s="48">
        <f t="shared" ref="P462:P525" si="15">MIN(K462,M462,N462)*O462</f>
        <v>0</v>
      </c>
    </row>
    <row r="463" spans="3:16" s="11" customFormat="1" x14ac:dyDescent="0.25">
      <c r="C463" s="5"/>
      <c r="D463" s="12"/>
      <c r="E463" s="12"/>
      <c r="F463" s="27"/>
      <c r="G463" s="27"/>
      <c r="H463" s="27"/>
      <c r="I463" s="48">
        <f t="shared" si="14"/>
        <v>0</v>
      </c>
      <c r="K463" s="12"/>
      <c r="L463" s="12"/>
      <c r="M463" s="27"/>
      <c r="N463" s="27"/>
      <c r="O463" s="27"/>
      <c r="P463" s="48">
        <f t="shared" si="15"/>
        <v>0</v>
      </c>
    </row>
    <row r="464" spans="3:16" s="11" customFormat="1" x14ac:dyDescent="0.25">
      <c r="C464" s="5"/>
      <c r="D464" s="12"/>
      <c r="E464" s="12"/>
      <c r="F464" s="27"/>
      <c r="G464" s="27"/>
      <c r="H464" s="27"/>
      <c r="I464" s="48">
        <f t="shared" si="14"/>
        <v>0</v>
      </c>
      <c r="K464" s="12"/>
      <c r="L464" s="12"/>
      <c r="M464" s="27"/>
      <c r="N464" s="27"/>
      <c r="O464" s="27"/>
      <c r="P464" s="48">
        <f t="shared" si="15"/>
        <v>0</v>
      </c>
    </row>
    <row r="465" spans="3:16" s="11" customFormat="1" x14ac:dyDescent="0.25">
      <c r="C465" s="5"/>
      <c r="D465" s="12"/>
      <c r="E465" s="12"/>
      <c r="F465" s="27"/>
      <c r="G465" s="27"/>
      <c r="H465" s="27"/>
      <c r="I465" s="48">
        <f t="shared" si="14"/>
        <v>0</v>
      </c>
      <c r="K465" s="12"/>
      <c r="L465" s="12"/>
      <c r="M465" s="27"/>
      <c r="N465" s="27"/>
      <c r="O465" s="27"/>
      <c r="P465" s="48">
        <f t="shared" si="15"/>
        <v>0</v>
      </c>
    </row>
    <row r="466" spans="3:16" s="11" customFormat="1" x14ac:dyDescent="0.25">
      <c r="C466" s="5"/>
      <c r="D466" s="12"/>
      <c r="E466" s="12"/>
      <c r="F466" s="27"/>
      <c r="G466" s="27"/>
      <c r="H466" s="27"/>
      <c r="I466" s="48">
        <f t="shared" si="14"/>
        <v>0</v>
      </c>
      <c r="K466" s="12"/>
      <c r="L466" s="12"/>
      <c r="M466" s="27"/>
      <c r="N466" s="27"/>
      <c r="O466" s="27"/>
      <c r="P466" s="48">
        <f t="shared" si="15"/>
        <v>0</v>
      </c>
    </row>
    <row r="467" spans="3:16" s="11" customFormat="1" x14ac:dyDescent="0.25">
      <c r="C467" s="5"/>
      <c r="D467" s="12"/>
      <c r="E467" s="12"/>
      <c r="F467" s="27"/>
      <c r="G467" s="27"/>
      <c r="H467" s="27"/>
      <c r="I467" s="48">
        <f t="shared" si="14"/>
        <v>0</v>
      </c>
      <c r="K467" s="12"/>
      <c r="L467" s="12"/>
      <c r="M467" s="27"/>
      <c r="N467" s="27"/>
      <c r="O467" s="27"/>
      <c r="P467" s="48">
        <f t="shared" si="15"/>
        <v>0</v>
      </c>
    </row>
    <row r="468" spans="3:16" s="11" customFormat="1" x14ac:dyDescent="0.25">
      <c r="C468" s="5"/>
      <c r="D468" s="12"/>
      <c r="E468" s="12"/>
      <c r="F468" s="27"/>
      <c r="G468" s="27"/>
      <c r="H468" s="27"/>
      <c r="I468" s="48">
        <f t="shared" si="14"/>
        <v>0</v>
      </c>
      <c r="K468" s="12"/>
      <c r="L468" s="12"/>
      <c r="M468" s="27"/>
      <c r="N468" s="27"/>
      <c r="O468" s="27"/>
      <c r="P468" s="48">
        <f t="shared" si="15"/>
        <v>0</v>
      </c>
    </row>
    <row r="469" spans="3:16" s="11" customFormat="1" x14ac:dyDescent="0.25">
      <c r="C469" s="5"/>
      <c r="D469" s="12"/>
      <c r="E469" s="12"/>
      <c r="F469" s="27"/>
      <c r="G469" s="27"/>
      <c r="H469" s="27"/>
      <c r="I469" s="48">
        <f t="shared" si="14"/>
        <v>0</v>
      </c>
      <c r="K469" s="12"/>
      <c r="L469" s="12"/>
      <c r="M469" s="27"/>
      <c r="N469" s="27"/>
      <c r="O469" s="27"/>
      <c r="P469" s="48">
        <f t="shared" si="15"/>
        <v>0</v>
      </c>
    </row>
    <row r="470" spans="3:16" s="11" customFormat="1" x14ac:dyDescent="0.25">
      <c r="C470" s="5"/>
      <c r="D470" s="12"/>
      <c r="E470" s="12"/>
      <c r="F470" s="27"/>
      <c r="G470" s="27"/>
      <c r="H470" s="27"/>
      <c r="I470" s="48">
        <f t="shared" si="14"/>
        <v>0</v>
      </c>
      <c r="K470" s="12"/>
      <c r="L470" s="12"/>
      <c r="M470" s="27"/>
      <c r="N470" s="27"/>
      <c r="O470" s="27"/>
      <c r="P470" s="48">
        <f t="shared" si="15"/>
        <v>0</v>
      </c>
    </row>
    <row r="471" spans="3:16" s="11" customFormat="1" x14ac:dyDescent="0.25">
      <c r="C471" s="5"/>
      <c r="D471" s="12"/>
      <c r="E471" s="12"/>
      <c r="F471" s="27"/>
      <c r="G471" s="27"/>
      <c r="H471" s="27"/>
      <c r="I471" s="48">
        <f t="shared" si="14"/>
        <v>0</v>
      </c>
      <c r="K471" s="12"/>
      <c r="L471" s="12"/>
      <c r="M471" s="27"/>
      <c r="N471" s="27"/>
      <c r="O471" s="27"/>
      <c r="P471" s="48">
        <f t="shared" si="15"/>
        <v>0</v>
      </c>
    </row>
    <row r="472" spans="3:16" s="11" customFormat="1" x14ac:dyDescent="0.25">
      <c r="C472" s="5"/>
      <c r="D472" s="12"/>
      <c r="E472" s="12"/>
      <c r="F472" s="27"/>
      <c r="G472" s="27"/>
      <c r="H472" s="27"/>
      <c r="I472" s="48">
        <f t="shared" si="14"/>
        <v>0</v>
      </c>
      <c r="K472" s="12"/>
      <c r="L472" s="12"/>
      <c r="M472" s="27"/>
      <c r="N472" s="27"/>
      <c r="O472" s="27"/>
      <c r="P472" s="48">
        <f t="shared" si="15"/>
        <v>0</v>
      </c>
    </row>
    <row r="473" spans="3:16" s="11" customFormat="1" x14ac:dyDescent="0.25">
      <c r="C473" s="5"/>
      <c r="D473" s="12"/>
      <c r="E473" s="12"/>
      <c r="F473" s="27"/>
      <c r="G473" s="27"/>
      <c r="H473" s="27"/>
      <c r="I473" s="48">
        <f t="shared" si="14"/>
        <v>0</v>
      </c>
      <c r="K473" s="12"/>
      <c r="L473" s="12"/>
      <c r="M473" s="27"/>
      <c r="N473" s="27"/>
      <c r="O473" s="27"/>
      <c r="P473" s="48">
        <f t="shared" si="15"/>
        <v>0</v>
      </c>
    </row>
    <row r="474" spans="3:16" s="11" customFormat="1" x14ac:dyDescent="0.25">
      <c r="C474" s="5"/>
      <c r="D474" s="12"/>
      <c r="E474" s="12"/>
      <c r="F474" s="27"/>
      <c r="G474" s="27"/>
      <c r="H474" s="27"/>
      <c r="I474" s="48">
        <f t="shared" si="14"/>
        <v>0</v>
      </c>
      <c r="K474" s="12"/>
      <c r="L474" s="12"/>
      <c r="M474" s="27"/>
      <c r="N474" s="27"/>
      <c r="O474" s="27"/>
      <c r="P474" s="48">
        <f t="shared" si="15"/>
        <v>0</v>
      </c>
    </row>
    <row r="475" spans="3:16" s="11" customFormat="1" x14ac:dyDescent="0.25">
      <c r="C475" s="5"/>
      <c r="D475" s="12"/>
      <c r="E475" s="12"/>
      <c r="F475" s="27"/>
      <c r="G475" s="27"/>
      <c r="H475" s="27"/>
      <c r="I475" s="48">
        <f t="shared" si="14"/>
        <v>0</v>
      </c>
      <c r="K475" s="12"/>
      <c r="L475" s="12"/>
      <c r="M475" s="27"/>
      <c r="N475" s="27"/>
      <c r="O475" s="27"/>
      <c r="P475" s="48">
        <f t="shared" si="15"/>
        <v>0</v>
      </c>
    </row>
    <row r="476" spans="3:16" s="11" customFormat="1" x14ac:dyDescent="0.25">
      <c r="C476" s="5"/>
      <c r="D476" s="12"/>
      <c r="E476" s="12"/>
      <c r="F476" s="27"/>
      <c r="G476" s="27"/>
      <c r="H476" s="27"/>
      <c r="I476" s="48">
        <f t="shared" si="14"/>
        <v>0</v>
      </c>
      <c r="K476" s="12"/>
      <c r="L476" s="12"/>
      <c r="M476" s="27"/>
      <c r="N476" s="27"/>
      <c r="O476" s="27"/>
      <c r="P476" s="48">
        <f t="shared" si="15"/>
        <v>0</v>
      </c>
    </row>
    <row r="477" spans="3:16" s="11" customFormat="1" x14ac:dyDescent="0.25">
      <c r="C477" s="5"/>
      <c r="D477" s="12"/>
      <c r="E477" s="12"/>
      <c r="F477" s="27"/>
      <c r="G477" s="27"/>
      <c r="H477" s="27"/>
      <c r="I477" s="48">
        <f t="shared" si="14"/>
        <v>0</v>
      </c>
      <c r="K477" s="12"/>
      <c r="L477" s="12"/>
      <c r="M477" s="27"/>
      <c r="N477" s="27"/>
      <c r="O477" s="27"/>
      <c r="P477" s="48">
        <f t="shared" si="15"/>
        <v>0</v>
      </c>
    </row>
    <row r="478" spans="3:16" s="11" customFormat="1" x14ac:dyDescent="0.25">
      <c r="C478" s="5"/>
      <c r="D478" s="12"/>
      <c r="E478" s="12"/>
      <c r="F478" s="27"/>
      <c r="G478" s="27"/>
      <c r="H478" s="27"/>
      <c r="I478" s="48">
        <f t="shared" si="14"/>
        <v>0</v>
      </c>
      <c r="K478" s="12"/>
      <c r="L478" s="12"/>
      <c r="M478" s="27"/>
      <c r="N478" s="27"/>
      <c r="O478" s="27"/>
      <c r="P478" s="48">
        <f t="shared" si="15"/>
        <v>0</v>
      </c>
    </row>
    <row r="479" spans="3:16" s="11" customFormat="1" x14ac:dyDescent="0.25">
      <c r="C479" s="5"/>
      <c r="D479" s="12"/>
      <c r="E479" s="12"/>
      <c r="F479" s="27"/>
      <c r="G479" s="27"/>
      <c r="H479" s="27"/>
      <c r="I479" s="48">
        <f t="shared" si="14"/>
        <v>0</v>
      </c>
      <c r="K479" s="12"/>
      <c r="L479" s="12"/>
      <c r="M479" s="27"/>
      <c r="N479" s="27"/>
      <c r="O479" s="27"/>
      <c r="P479" s="48">
        <f t="shared" si="15"/>
        <v>0</v>
      </c>
    </row>
    <row r="480" spans="3:16" s="11" customFormat="1" x14ac:dyDescent="0.25">
      <c r="C480" s="5"/>
      <c r="D480" s="12"/>
      <c r="E480" s="12"/>
      <c r="F480" s="27"/>
      <c r="G480" s="27"/>
      <c r="H480" s="27"/>
      <c r="I480" s="48">
        <f t="shared" si="14"/>
        <v>0</v>
      </c>
      <c r="K480" s="12"/>
      <c r="L480" s="12"/>
      <c r="M480" s="27"/>
      <c r="N480" s="27"/>
      <c r="O480" s="27"/>
      <c r="P480" s="48">
        <f t="shared" si="15"/>
        <v>0</v>
      </c>
    </row>
    <row r="481" spans="3:16" s="11" customFormat="1" x14ac:dyDescent="0.25">
      <c r="C481" s="5"/>
      <c r="D481" s="12"/>
      <c r="E481" s="12"/>
      <c r="F481" s="27"/>
      <c r="G481" s="27"/>
      <c r="H481" s="27"/>
      <c r="I481" s="48">
        <f t="shared" si="14"/>
        <v>0</v>
      </c>
      <c r="K481" s="12"/>
      <c r="L481" s="12"/>
      <c r="M481" s="27"/>
      <c r="N481" s="27"/>
      <c r="O481" s="27"/>
      <c r="P481" s="48">
        <f t="shared" si="15"/>
        <v>0</v>
      </c>
    </row>
    <row r="482" spans="3:16" s="11" customFormat="1" x14ac:dyDescent="0.25">
      <c r="C482" s="5"/>
      <c r="D482" s="12"/>
      <c r="E482" s="12"/>
      <c r="F482" s="27"/>
      <c r="G482" s="27"/>
      <c r="H482" s="27"/>
      <c r="I482" s="48">
        <f t="shared" si="14"/>
        <v>0</v>
      </c>
      <c r="K482" s="12"/>
      <c r="L482" s="12"/>
      <c r="M482" s="27"/>
      <c r="N482" s="27"/>
      <c r="O482" s="27"/>
      <c r="P482" s="48">
        <f t="shared" si="15"/>
        <v>0</v>
      </c>
    </row>
    <row r="483" spans="3:16" s="11" customFormat="1" x14ac:dyDescent="0.25">
      <c r="C483" s="5"/>
      <c r="D483" s="12"/>
      <c r="E483" s="12"/>
      <c r="F483" s="27"/>
      <c r="G483" s="27"/>
      <c r="H483" s="27"/>
      <c r="I483" s="48">
        <f t="shared" si="14"/>
        <v>0</v>
      </c>
      <c r="K483" s="12"/>
      <c r="L483" s="12"/>
      <c r="M483" s="27"/>
      <c r="N483" s="27"/>
      <c r="O483" s="27"/>
      <c r="P483" s="48">
        <f t="shared" si="15"/>
        <v>0</v>
      </c>
    </row>
    <row r="484" spans="3:16" s="11" customFormat="1" x14ac:dyDescent="0.25">
      <c r="C484" s="5"/>
      <c r="D484" s="12"/>
      <c r="E484" s="12"/>
      <c r="F484" s="27"/>
      <c r="G484" s="27"/>
      <c r="H484" s="27"/>
      <c r="I484" s="48">
        <f t="shared" si="14"/>
        <v>0</v>
      </c>
      <c r="K484" s="12"/>
      <c r="L484" s="12"/>
      <c r="M484" s="27"/>
      <c r="N484" s="27"/>
      <c r="O484" s="27"/>
      <c r="P484" s="48">
        <f t="shared" si="15"/>
        <v>0</v>
      </c>
    </row>
    <row r="485" spans="3:16" s="11" customFormat="1" x14ac:dyDescent="0.25">
      <c r="C485" s="5"/>
      <c r="D485" s="12"/>
      <c r="E485" s="12"/>
      <c r="F485" s="27"/>
      <c r="G485" s="27"/>
      <c r="H485" s="27"/>
      <c r="I485" s="48">
        <f t="shared" si="14"/>
        <v>0</v>
      </c>
      <c r="K485" s="12"/>
      <c r="L485" s="12"/>
      <c r="M485" s="27"/>
      <c r="N485" s="27"/>
      <c r="O485" s="27"/>
      <c r="P485" s="48">
        <f t="shared" si="15"/>
        <v>0</v>
      </c>
    </row>
    <row r="486" spans="3:16" s="11" customFormat="1" x14ac:dyDescent="0.25">
      <c r="C486" s="5"/>
      <c r="D486" s="12"/>
      <c r="E486" s="12"/>
      <c r="F486" s="27"/>
      <c r="G486" s="27"/>
      <c r="H486" s="27"/>
      <c r="I486" s="48">
        <f t="shared" si="14"/>
        <v>0</v>
      </c>
      <c r="K486" s="12"/>
      <c r="L486" s="12"/>
      <c r="M486" s="27"/>
      <c r="N486" s="27"/>
      <c r="O486" s="27"/>
      <c r="P486" s="48">
        <f t="shared" si="15"/>
        <v>0</v>
      </c>
    </row>
    <row r="487" spans="3:16" s="11" customFormat="1" x14ac:dyDescent="0.25">
      <c r="C487" s="5"/>
      <c r="D487" s="12"/>
      <c r="E487" s="12"/>
      <c r="F487" s="27"/>
      <c r="G487" s="27"/>
      <c r="H487" s="27"/>
      <c r="I487" s="48">
        <f t="shared" si="14"/>
        <v>0</v>
      </c>
      <c r="K487" s="12"/>
      <c r="L487" s="12"/>
      <c r="M487" s="27"/>
      <c r="N487" s="27"/>
      <c r="O487" s="27"/>
      <c r="P487" s="48">
        <f t="shared" si="15"/>
        <v>0</v>
      </c>
    </row>
    <row r="488" spans="3:16" s="11" customFormat="1" x14ac:dyDescent="0.25">
      <c r="C488" s="5"/>
      <c r="D488" s="12"/>
      <c r="E488" s="12"/>
      <c r="F488" s="27"/>
      <c r="G488" s="27"/>
      <c r="H488" s="27"/>
      <c r="I488" s="48">
        <f t="shared" si="14"/>
        <v>0</v>
      </c>
      <c r="K488" s="12"/>
      <c r="L488" s="12"/>
      <c r="M488" s="27"/>
      <c r="N488" s="27"/>
      <c r="O488" s="27"/>
      <c r="P488" s="48">
        <f t="shared" si="15"/>
        <v>0</v>
      </c>
    </row>
    <row r="489" spans="3:16" s="11" customFormat="1" x14ac:dyDescent="0.25">
      <c r="C489" s="5"/>
      <c r="D489" s="12"/>
      <c r="E489" s="12"/>
      <c r="F489" s="27"/>
      <c r="G489" s="27"/>
      <c r="H489" s="27"/>
      <c r="I489" s="48">
        <f t="shared" si="14"/>
        <v>0</v>
      </c>
      <c r="K489" s="12"/>
      <c r="L489" s="12"/>
      <c r="M489" s="27"/>
      <c r="N489" s="27"/>
      <c r="O489" s="27"/>
      <c r="P489" s="48">
        <f t="shared" si="15"/>
        <v>0</v>
      </c>
    </row>
    <row r="490" spans="3:16" s="11" customFormat="1" x14ac:dyDescent="0.25">
      <c r="C490" s="5"/>
      <c r="D490" s="12"/>
      <c r="E490" s="12"/>
      <c r="F490" s="27"/>
      <c r="G490" s="27"/>
      <c r="H490" s="27"/>
      <c r="I490" s="48">
        <f t="shared" si="14"/>
        <v>0</v>
      </c>
      <c r="K490" s="12"/>
      <c r="L490" s="12"/>
      <c r="M490" s="27"/>
      <c r="N490" s="27"/>
      <c r="O490" s="27"/>
      <c r="P490" s="48">
        <f t="shared" si="15"/>
        <v>0</v>
      </c>
    </row>
    <row r="491" spans="3:16" s="11" customFormat="1" x14ac:dyDescent="0.25">
      <c r="C491" s="5"/>
      <c r="D491" s="12"/>
      <c r="E491" s="12"/>
      <c r="F491" s="27"/>
      <c r="G491" s="27"/>
      <c r="H491" s="27"/>
      <c r="I491" s="48">
        <f t="shared" si="14"/>
        <v>0</v>
      </c>
      <c r="K491" s="12"/>
      <c r="L491" s="12"/>
      <c r="M491" s="27"/>
      <c r="N491" s="27"/>
      <c r="O491" s="27"/>
      <c r="P491" s="48">
        <f t="shared" si="15"/>
        <v>0</v>
      </c>
    </row>
    <row r="492" spans="3:16" s="11" customFormat="1" x14ac:dyDescent="0.25">
      <c r="C492" s="5"/>
      <c r="D492" s="12"/>
      <c r="E492" s="12"/>
      <c r="F492" s="27"/>
      <c r="G492" s="27"/>
      <c r="H492" s="27"/>
      <c r="I492" s="48">
        <f t="shared" si="14"/>
        <v>0</v>
      </c>
      <c r="K492" s="12"/>
      <c r="L492" s="12"/>
      <c r="M492" s="27"/>
      <c r="N492" s="27"/>
      <c r="O492" s="27"/>
      <c r="P492" s="48">
        <f t="shared" si="15"/>
        <v>0</v>
      </c>
    </row>
    <row r="493" spans="3:16" s="11" customFormat="1" x14ac:dyDescent="0.25">
      <c r="C493" s="5"/>
      <c r="D493" s="12"/>
      <c r="E493" s="12"/>
      <c r="F493" s="27"/>
      <c r="G493" s="27"/>
      <c r="H493" s="27"/>
      <c r="I493" s="48">
        <f t="shared" si="14"/>
        <v>0</v>
      </c>
      <c r="K493" s="12"/>
      <c r="L493" s="12"/>
      <c r="M493" s="27"/>
      <c r="N493" s="27"/>
      <c r="O493" s="27"/>
      <c r="P493" s="48">
        <f t="shared" si="15"/>
        <v>0</v>
      </c>
    </row>
    <row r="494" spans="3:16" s="11" customFormat="1" x14ac:dyDescent="0.25">
      <c r="C494" s="5"/>
      <c r="D494" s="12"/>
      <c r="E494" s="12"/>
      <c r="F494" s="27"/>
      <c r="G494" s="27"/>
      <c r="H494" s="27"/>
      <c r="I494" s="48">
        <f t="shared" si="14"/>
        <v>0</v>
      </c>
      <c r="K494" s="12"/>
      <c r="L494" s="12"/>
      <c r="M494" s="27"/>
      <c r="N494" s="27"/>
      <c r="O494" s="27"/>
      <c r="P494" s="48">
        <f t="shared" si="15"/>
        <v>0</v>
      </c>
    </row>
    <row r="495" spans="3:16" s="11" customFormat="1" x14ac:dyDescent="0.25">
      <c r="C495" s="5"/>
      <c r="D495" s="12"/>
      <c r="E495" s="12"/>
      <c r="F495" s="27"/>
      <c r="G495" s="27"/>
      <c r="H495" s="27"/>
      <c r="I495" s="48">
        <f t="shared" si="14"/>
        <v>0</v>
      </c>
      <c r="K495" s="12"/>
      <c r="L495" s="12"/>
      <c r="M495" s="27"/>
      <c r="N495" s="27"/>
      <c r="O495" s="27"/>
      <c r="P495" s="48">
        <f t="shared" si="15"/>
        <v>0</v>
      </c>
    </row>
    <row r="496" spans="3:16" s="11" customFormat="1" x14ac:dyDescent="0.25">
      <c r="C496" s="5"/>
      <c r="D496" s="12"/>
      <c r="E496" s="12"/>
      <c r="F496" s="27"/>
      <c r="G496" s="27"/>
      <c r="H496" s="27"/>
      <c r="I496" s="48">
        <f t="shared" si="14"/>
        <v>0</v>
      </c>
      <c r="K496" s="12"/>
      <c r="L496" s="12"/>
      <c r="M496" s="27"/>
      <c r="N496" s="27"/>
      <c r="O496" s="27"/>
      <c r="P496" s="48">
        <f t="shared" si="15"/>
        <v>0</v>
      </c>
    </row>
    <row r="497" spans="3:16" s="11" customFormat="1" x14ac:dyDescent="0.25">
      <c r="C497" s="5"/>
      <c r="D497" s="12"/>
      <c r="E497" s="12"/>
      <c r="F497" s="27"/>
      <c r="G497" s="27"/>
      <c r="H497" s="27"/>
      <c r="I497" s="48">
        <f t="shared" si="14"/>
        <v>0</v>
      </c>
      <c r="K497" s="12"/>
      <c r="L497" s="12"/>
      <c r="M497" s="27"/>
      <c r="N497" s="27"/>
      <c r="O497" s="27"/>
      <c r="P497" s="48">
        <f t="shared" si="15"/>
        <v>0</v>
      </c>
    </row>
    <row r="498" spans="3:16" s="11" customFormat="1" x14ac:dyDescent="0.25">
      <c r="C498" s="5"/>
      <c r="D498" s="12"/>
      <c r="E498" s="12"/>
      <c r="F498" s="27"/>
      <c r="G498" s="27"/>
      <c r="H498" s="27"/>
      <c r="I498" s="48">
        <f t="shared" si="14"/>
        <v>0</v>
      </c>
      <c r="K498" s="12"/>
      <c r="L498" s="12"/>
      <c r="M498" s="27"/>
      <c r="N498" s="27"/>
      <c r="O498" s="27"/>
      <c r="P498" s="48">
        <f t="shared" si="15"/>
        <v>0</v>
      </c>
    </row>
    <row r="499" spans="3:16" s="11" customFormat="1" x14ac:dyDescent="0.25">
      <c r="C499" s="5"/>
      <c r="D499" s="12"/>
      <c r="E499" s="12"/>
      <c r="F499" s="27"/>
      <c r="G499" s="27"/>
      <c r="H499" s="27"/>
      <c r="I499" s="48">
        <f t="shared" si="14"/>
        <v>0</v>
      </c>
      <c r="K499" s="12"/>
      <c r="L499" s="12"/>
      <c r="M499" s="27"/>
      <c r="N499" s="27"/>
      <c r="O499" s="27"/>
      <c r="P499" s="48">
        <f t="shared" si="15"/>
        <v>0</v>
      </c>
    </row>
    <row r="500" spans="3:16" s="11" customFormat="1" x14ac:dyDescent="0.25">
      <c r="C500" s="5"/>
      <c r="D500" s="12"/>
      <c r="E500" s="12"/>
      <c r="F500" s="27"/>
      <c r="G500" s="27"/>
      <c r="H500" s="27"/>
      <c r="I500" s="48">
        <f t="shared" si="14"/>
        <v>0</v>
      </c>
      <c r="K500" s="12"/>
      <c r="L500" s="12"/>
      <c r="M500" s="27"/>
      <c r="N500" s="27"/>
      <c r="O500" s="27"/>
      <c r="P500" s="48">
        <f t="shared" si="15"/>
        <v>0</v>
      </c>
    </row>
    <row r="501" spans="3:16" s="11" customFormat="1" x14ac:dyDescent="0.25">
      <c r="C501" s="5"/>
      <c r="D501" s="12"/>
      <c r="E501" s="12"/>
      <c r="F501" s="27"/>
      <c r="G501" s="27"/>
      <c r="H501" s="27"/>
      <c r="I501" s="48">
        <f t="shared" si="14"/>
        <v>0</v>
      </c>
      <c r="K501" s="12"/>
      <c r="L501" s="12"/>
      <c r="M501" s="27"/>
      <c r="N501" s="27"/>
      <c r="O501" s="27"/>
      <c r="P501" s="48">
        <f t="shared" si="15"/>
        <v>0</v>
      </c>
    </row>
    <row r="502" spans="3:16" s="11" customFormat="1" x14ac:dyDescent="0.25">
      <c r="C502" s="5"/>
      <c r="D502" s="12"/>
      <c r="E502" s="12"/>
      <c r="F502" s="27"/>
      <c r="G502" s="27"/>
      <c r="H502" s="27"/>
      <c r="I502" s="48">
        <f t="shared" si="14"/>
        <v>0</v>
      </c>
      <c r="K502" s="12"/>
      <c r="L502" s="12"/>
      <c r="M502" s="27"/>
      <c r="N502" s="27"/>
      <c r="O502" s="27"/>
      <c r="P502" s="48">
        <f t="shared" si="15"/>
        <v>0</v>
      </c>
    </row>
    <row r="503" spans="3:16" s="11" customFormat="1" x14ac:dyDescent="0.25">
      <c r="C503" s="5"/>
      <c r="D503" s="12"/>
      <c r="E503" s="12"/>
      <c r="F503" s="27"/>
      <c r="G503" s="27"/>
      <c r="H503" s="27"/>
      <c r="I503" s="48">
        <f t="shared" si="14"/>
        <v>0</v>
      </c>
      <c r="K503" s="12"/>
      <c r="L503" s="12"/>
      <c r="M503" s="27"/>
      <c r="N503" s="27"/>
      <c r="O503" s="27"/>
      <c r="P503" s="48">
        <f t="shared" si="15"/>
        <v>0</v>
      </c>
    </row>
    <row r="504" spans="3:16" s="11" customFormat="1" x14ac:dyDescent="0.25">
      <c r="C504" s="5"/>
      <c r="D504" s="12"/>
      <c r="E504" s="12"/>
      <c r="F504" s="27"/>
      <c r="G504" s="27"/>
      <c r="H504" s="27"/>
      <c r="I504" s="48">
        <f t="shared" si="14"/>
        <v>0</v>
      </c>
      <c r="K504" s="12"/>
      <c r="L504" s="12"/>
      <c r="M504" s="27"/>
      <c r="N504" s="27"/>
      <c r="O504" s="27"/>
      <c r="P504" s="48">
        <f t="shared" si="15"/>
        <v>0</v>
      </c>
    </row>
    <row r="505" spans="3:16" s="11" customFormat="1" x14ac:dyDescent="0.25">
      <c r="C505" s="5"/>
      <c r="D505" s="12"/>
      <c r="E505" s="12"/>
      <c r="F505" s="27"/>
      <c r="G505" s="27"/>
      <c r="H505" s="27"/>
      <c r="I505" s="48">
        <f t="shared" si="14"/>
        <v>0</v>
      </c>
      <c r="K505" s="12"/>
      <c r="L505" s="12"/>
      <c r="M505" s="27"/>
      <c r="N505" s="27"/>
      <c r="O505" s="27"/>
      <c r="P505" s="48">
        <f t="shared" si="15"/>
        <v>0</v>
      </c>
    </row>
    <row r="506" spans="3:16" s="11" customFormat="1" x14ac:dyDescent="0.25">
      <c r="C506" s="5"/>
      <c r="D506" s="12"/>
      <c r="E506" s="12"/>
      <c r="F506" s="27"/>
      <c r="G506" s="27"/>
      <c r="H506" s="27"/>
      <c r="I506" s="48">
        <f t="shared" si="14"/>
        <v>0</v>
      </c>
      <c r="K506" s="12"/>
      <c r="L506" s="12"/>
      <c r="M506" s="27"/>
      <c r="N506" s="27"/>
      <c r="O506" s="27"/>
      <c r="P506" s="48">
        <f t="shared" si="15"/>
        <v>0</v>
      </c>
    </row>
    <row r="507" spans="3:16" s="11" customFormat="1" x14ac:dyDescent="0.25">
      <c r="C507" s="5"/>
      <c r="D507" s="12"/>
      <c r="E507" s="12"/>
      <c r="F507" s="27"/>
      <c r="G507" s="27"/>
      <c r="H507" s="27"/>
      <c r="I507" s="48">
        <f t="shared" si="14"/>
        <v>0</v>
      </c>
      <c r="K507" s="12"/>
      <c r="L507" s="12"/>
      <c r="M507" s="27"/>
      <c r="N507" s="27"/>
      <c r="O507" s="27"/>
      <c r="P507" s="48">
        <f t="shared" si="15"/>
        <v>0</v>
      </c>
    </row>
    <row r="508" spans="3:16" s="11" customFormat="1" x14ac:dyDescent="0.25">
      <c r="C508" s="5"/>
      <c r="D508" s="12"/>
      <c r="E508" s="12"/>
      <c r="F508" s="27"/>
      <c r="G508" s="27"/>
      <c r="H508" s="27"/>
      <c r="I508" s="48">
        <f t="shared" si="14"/>
        <v>0</v>
      </c>
      <c r="K508" s="12"/>
      <c r="L508" s="12"/>
      <c r="M508" s="27"/>
      <c r="N508" s="27"/>
      <c r="O508" s="27"/>
      <c r="P508" s="48">
        <f t="shared" si="15"/>
        <v>0</v>
      </c>
    </row>
    <row r="509" spans="3:16" s="11" customFormat="1" x14ac:dyDescent="0.25">
      <c r="C509" s="5"/>
      <c r="D509" s="12"/>
      <c r="E509" s="12"/>
      <c r="F509" s="27"/>
      <c r="G509" s="27"/>
      <c r="H509" s="27"/>
      <c r="I509" s="48">
        <f t="shared" si="14"/>
        <v>0</v>
      </c>
      <c r="K509" s="12"/>
      <c r="L509" s="12"/>
      <c r="M509" s="27"/>
      <c r="N509" s="27"/>
      <c r="O509" s="27"/>
      <c r="P509" s="48">
        <f t="shared" si="15"/>
        <v>0</v>
      </c>
    </row>
    <row r="510" spans="3:16" s="11" customFormat="1" x14ac:dyDescent="0.25">
      <c r="C510" s="5"/>
      <c r="D510" s="12"/>
      <c r="E510" s="12"/>
      <c r="F510" s="27"/>
      <c r="G510" s="27"/>
      <c r="H510" s="27"/>
      <c r="I510" s="48">
        <f t="shared" si="14"/>
        <v>0</v>
      </c>
      <c r="K510" s="12"/>
      <c r="L510" s="12"/>
      <c r="M510" s="27"/>
      <c r="N510" s="27"/>
      <c r="O510" s="27"/>
      <c r="P510" s="48">
        <f t="shared" si="15"/>
        <v>0</v>
      </c>
    </row>
    <row r="511" spans="3:16" s="11" customFormat="1" x14ac:dyDescent="0.25">
      <c r="C511" s="5"/>
      <c r="D511" s="12"/>
      <c r="E511" s="12"/>
      <c r="F511" s="27"/>
      <c r="G511" s="27"/>
      <c r="H511" s="27"/>
      <c r="I511" s="48">
        <f t="shared" si="14"/>
        <v>0</v>
      </c>
      <c r="K511" s="12"/>
      <c r="L511" s="12"/>
      <c r="M511" s="27"/>
      <c r="N511" s="27"/>
      <c r="O511" s="27"/>
      <c r="P511" s="48">
        <f t="shared" si="15"/>
        <v>0</v>
      </c>
    </row>
    <row r="512" spans="3:16" s="11" customFormat="1" x14ac:dyDescent="0.25">
      <c r="C512" s="5"/>
      <c r="D512" s="12"/>
      <c r="E512" s="12"/>
      <c r="F512" s="27"/>
      <c r="G512" s="27"/>
      <c r="H512" s="27"/>
      <c r="I512" s="48">
        <f t="shared" si="14"/>
        <v>0</v>
      </c>
      <c r="K512" s="12"/>
      <c r="L512" s="12"/>
      <c r="M512" s="27"/>
      <c r="N512" s="27"/>
      <c r="O512" s="27"/>
      <c r="P512" s="48">
        <f t="shared" si="15"/>
        <v>0</v>
      </c>
    </row>
    <row r="513" spans="3:16" s="11" customFormat="1" x14ac:dyDescent="0.25">
      <c r="C513" s="5"/>
      <c r="D513" s="12"/>
      <c r="E513" s="12"/>
      <c r="F513" s="27"/>
      <c r="G513" s="27"/>
      <c r="H513" s="27"/>
      <c r="I513" s="48">
        <f t="shared" si="14"/>
        <v>0</v>
      </c>
      <c r="K513" s="12"/>
      <c r="L513" s="12"/>
      <c r="M513" s="27"/>
      <c r="N513" s="27"/>
      <c r="O513" s="27"/>
      <c r="P513" s="48">
        <f t="shared" si="15"/>
        <v>0</v>
      </c>
    </row>
    <row r="514" spans="3:16" s="11" customFormat="1" x14ac:dyDescent="0.25">
      <c r="C514" s="5"/>
      <c r="D514" s="12"/>
      <c r="E514" s="12"/>
      <c r="F514" s="27"/>
      <c r="G514" s="27"/>
      <c r="H514" s="27"/>
      <c r="I514" s="48">
        <f t="shared" si="14"/>
        <v>0</v>
      </c>
      <c r="K514" s="12"/>
      <c r="L514" s="12"/>
      <c r="M514" s="27"/>
      <c r="N514" s="27"/>
      <c r="O514" s="27"/>
      <c r="P514" s="48">
        <f t="shared" si="15"/>
        <v>0</v>
      </c>
    </row>
    <row r="515" spans="3:16" s="11" customFormat="1" x14ac:dyDescent="0.25">
      <c r="C515" s="5"/>
      <c r="D515" s="12"/>
      <c r="E515" s="12"/>
      <c r="F515" s="27"/>
      <c r="G515" s="27"/>
      <c r="H515" s="27"/>
      <c r="I515" s="48">
        <f t="shared" si="14"/>
        <v>0</v>
      </c>
      <c r="K515" s="12"/>
      <c r="L515" s="12"/>
      <c r="M515" s="27"/>
      <c r="N515" s="27"/>
      <c r="O515" s="27"/>
      <c r="P515" s="48">
        <f t="shared" si="15"/>
        <v>0</v>
      </c>
    </row>
    <row r="516" spans="3:16" s="11" customFormat="1" x14ac:dyDescent="0.25">
      <c r="C516" s="5"/>
      <c r="D516" s="12"/>
      <c r="E516" s="12"/>
      <c r="F516" s="27"/>
      <c r="G516" s="27"/>
      <c r="H516" s="27"/>
      <c r="I516" s="48">
        <f t="shared" si="14"/>
        <v>0</v>
      </c>
      <c r="K516" s="12"/>
      <c r="L516" s="12"/>
      <c r="M516" s="27"/>
      <c r="N516" s="27"/>
      <c r="O516" s="27"/>
      <c r="P516" s="48">
        <f t="shared" si="15"/>
        <v>0</v>
      </c>
    </row>
    <row r="517" spans="3:16" s="11" customFormat="1" x14ac:dyDescent="0.25">
      <c r="C517" s="5"/>
      <c r="D517" s="12"/>
      <c r="E517" s="12"/>
      <c r="F517" s="27"/>
      <c r="G517" s="27"/>
      <c r="H517" s="27"/>
      <c r="I517" s="48">
        <f t="shared" si="14"/>
        <v>0</v>
      </c>
      <c r="K517" s="12"/>
      <c r="L517" s="12"/>
      <c r="M517" s="27"/>
      <c r="N517" s="27"/>
      <c r="O517" s="27"/>
      <c r="P517" s="48">
        <f t="shared" si="15"/>
        <v>0</v>
      </c>
    </row>
    <row r="518" spans="3:16" s="11" customFormat="1" x14ac:dyDescent="0.25">
      <c r="C518" s="5"/>
      <c r="D518" s="12"/>
      <c r="E518" s="12"/>
      <c r="F518" s="27"/>
      <c r="G518" s="27"/>
      <c r="H518" s="27"/>
      <c r="I518" s="48">
        <f t="shared" si="14"/>
        <v>0</v>
      </c>
      <c r="K518" s="12"/>
      <c r="L518" s="12"/>
      <c r="M518" s="27"/>
      <c r="N518" s="27"/>
      <c r="O518" s="27"/>
      <c r="P518" s="48">
        <f t="shared" si="15"/>
        <v>0</v>
      </c>
    </row>
    <row r="519" spans="3:16" s="11" customFormat="1" x14ac:dyDescent="0.25">
      <c r="C519" s="5"/>
      <c r="D519" s="12"/>
      <c r="E519" s="12"/>
      <c r="F519" s="27"/>
      <c r="G519" s="27"/>
      <c r="H519" s="27"/>
      <c r="I519" s="48">
        <f t="shared" si="14"/>
        <v>0</v>
      </c>
      <c r="K519" s="12"/>
      <c r="L519" s="12"/>
      <c r="M519" s="27"/>
      <c r="N519" s="27"/>
      <c r="O519" s="27"/>
      <c r="P519" s="48">
        <f t="shared" si="15"/>
        <v>0</v>
      </c>
    </row>
    <row r="520" spans="3:16" s="11" customFormat="1" x14ac:dyDescent="0.25">
      <c r="C520" s="5"/>
      <c r="D520" s="12"/>
      <c r="E520" s="12"/>
      <c r="F520" s="27"/>
      <c r="G520" s="27"/>
      <c r="H520" s="27"/>
      <c r="I520" s="48">
        <f t="shared" si="14"/>
        <v>0</v>
      </c>
      <c r="K520" s="12"/>
      <c r="L520" s="12"/>
      <c r="M520" s="27"/>
      <c r="N520" s="27"/>
      <c r="O520" s="27"/>
      <c r="P520" s="48">
        <f t="shared" si="15"/>
        <v>0</v>
      </c>
    </row>
    <row r="521" spans="3:16" s="11" customFormat="1" x14ac:dyDescent="0.25">
      <c r="C521" s="5"/>
      <c r="D521" s="12"/>
      <c r="E521" s="12"/>
      <c r="F521" s="27"/>
      <c r="G521" s="27"/>
      <c r="H521" s="27"/>
      <c r="I521" s="48">
        <f t="shared" si="14"/>
        <v>0</v>
      </c>
      <c r="K521" s="12"/>
      <c r="L521" s="12"/>
      <c r="M521" s="27"/>
      <c r="N521" s="27"/>
      <c r="O521" s="27"/>
      <c r="P521" s="48">
        <f t="shared" si="15"/>
        <v>0</v>
      </c>
    </row>
    <row r="522" spans="3:16" s="11" customFormat="1" x14ac:dyDescent="0.25">
      <c r="C522" s="5"/>
      <c r="D522" s="12"/>
      <c r="E522" s="12"/>
      <c r="F522" s="27"/>
      <c r="G522" s="27"/>
      <c r="H522" s="27"/>
      <c r="I522" s="48">
        <f t="shared" si="14"/>
        <v>0</v>
      </c>
      <c r="K522" s="12"/>
      <c r="L522" s="12"/>
      <c r="M522" s="27"/>
      <c r="N522" s="27"/>
      <c r="O522" s="27"/>
      <c r="P522" s="48">
        <f t="shared" si="15"/>
        <v>0</v>
      </c>
    </row>
    <row r="523" spans="3:16" s="11" customFormat="1" x14ac:dyDescent="0.25">
      <c r="C523" s="5"/>
      <c r="D523" s="12"/>
      <c r="E523" s="12"/>
      <c r="F523" s="27"/>
      <c r="G523" s="27"/>
      <c r="H523" s="27"/>
      <c r="I523" s="48">
        <f t="shared" si="14"/>
        <v>0</v>
      </c>
      <c r="K523" s="12"/>
      <c r="L523" s="12"/>
      <c r="M523" s="27"/>
      <c r="N523" s="27"/>
      <c r="O523" s="27"/>
      <c r="P523" s="48">
        <f t="shared" si="15"/>
        <v>0</v>
      </c>
    </row>
    <row r="524" spans="3:16" s="11" customFormat="1" x14ac:dyDescent="0.25">
      <c r="C524" s="5"/>
      <c r="D524" s="12"/>
      <c r="E524" s="12"/>
      <c r="F524" s="27"/>
      <c r="G524" s="27"/>
      <c r="H524" s="27"/>
      <c r="I524" s="48">
        <f t="shared" si="14"/>
        <v>0</v>
      </c>
      <c r="K524" s="12"/>
      <c r="L524" s="12"/>
      <c r="M524" s="27"/>
      <c r="N524" s="27"/>
      <c r="O524" s="27"/>
      <c r="P524" s="48">
        <f t="shared" si="15"/>
        <v>0</v>
      </c>
    </row>
    <row r="525" spans="3:16" s="11" customFormat="1" x14ac:dyDescent="0.25">
      <c r="C525" s="5"/>
      <c r="D525" s="12"/>
      <c r="E525" s="12"/>
      <c r="F525" s="27"/>
      <c r="G525" s="27"/>
      <c r="H525" s="27"/>
      <c r="I525" s="48">
        <f t="shared" ref="I525:I588" si="16">MIN(D525,F525,G525)*H525</f>
        <v>0</v>
      </c>
      <c r="K525" s="12"/>
      <c r="L525" s="12"/>
      <c r="M525" s="27"/>
      <c r="N525" s="27"/>
      <c r="O525" s="27"/>
      <c r="P525" s="48">
        <f t="shared" si="15"/>
        <v>0</v>
      </c>
    </row>
    <row r="526" spans="3:16" s="11" customFormat="1" x14ac:dyDescent="0.25">
      <c r="C526" s="5"/>
      <c r="D526" s="12"/>
      <c r="E526" s="12"/>
      <c r="F526" s="27"/>
      <c r="G526" s="27"/>
      <c r="H526" s="27"/>
      <c r="I526" s="48">
        <f t="shared" si="16"/>
        <v>0</v>
      </c>
      <c r="K526" s="12"/>
      <c r="L526" s="12"/>
      <c r="M526" s="27"/>
      <c r="N526" s="27"/>
      <c r="O526" s="27"/>
      <c r="P526" s="48">
        <f t="shared" ref="P526:P589" si="17">MIN(K526,M526,N526)*O526</f>
        <v>0</v>
      </c>
    </row>
    <row r="527" spans="3:16" s="11" customFormat="1" x14ac:dyDescent="0.25">
      <c r="C527" s="5"/>
      <c r="D527" s="12"/>
      <c r="E527" s="12"/>
      <c r="F527" s="27"/>
      <c r="G527" s="27"/>
      <c r="H527" s="27"/>
      <c r="I527" s="48">
        <f t="shared" si="16"/>
        <v>0</v>
      </c>
      <c r="K527" s="12"/>
      <c r="L527" s="12"/>
      <c r="M527" s="27"/>
      <c r="N527" s="27"/>
      <c r="O527" s="27"/>
      <c r="P527" s="48">
        <f t="shared" si="17"/>
        <v>0</v>
      </c>
    </row>
    <row r="528" spans="3:16" s="11" customFormat="1" x14ac:dyDescent="0.25">
      <c r="C528" s="5"/>
      <c r="D528" s="12"/>
      <c r="E528" s="12"/>
      <c r="F528" s="27"/>
      <c r="G528" s="27"/>
      <c r="H528" s="27"/>
      <c r="I528" s="48">
        <f t="shared" si="16"/>
        <v>0</v>
      </c>
      <c r="K528" s="12"/>
      <c r="L528" s="12"/>
      <c r="M528" s="27"/>
      <c r="N528" s="27"/>
      <c r="O528" s="27"/>
      <c r="P528" s="48">
        <f t="shared" si="17"/>
        <v>0</v>
      </c>
    </row>
    <row r="529" spans="3:16" s="11" customFormat="1" x14ac:dyDescent="0.25">
      <c r="C529" s="5"/>
      <c r="D529" s="12"/>
      <c r="E529" s="12"/>
      <c r="F529" s="27"/>
      <c r="G529" s="27"/>
      <c r="H529" s="27"/>
      <c r="I529" s="48">
        <f t="shared" si="16"/>
        <v>0</v>
      </c>
      <c r="K529" s="12"/>
      <c r="L529" s="12"/>
      <c r="M529" s="27"/>
      <c r="N529" s="27"/>
      <c r="O529" s="27"/>
      <c r="P529" s="48">
        <f t="shared" si="17"/>
        <v>0</v>
      </c>
    </row>
    <row r="530" spans="3:16" s="11" customFormat="1" x14ac:dyDescent="0.25">
      <c r="C530" s="5"/>
      <c r="D530" s="12"/>
      <c r="E530" s="12"/>
      <c r="F530" s="27"/>
      <c r="G530" s="27"/>
      <c r="H530" s="27"/>
      <c r="I530" s="48">
        <f t="shared" si="16"/>
        <v>0</v>
      </c>
      <c r="K530" s="12"/>
      <c r="L530" s="12"/>
      <c r="M530" s="27"/>
      <c r="N530" s="27"/>
      <c r="O530" s="27"/>
      <c r="P530" s="48">
        <f t="shared" si="17"/>
        <v>0</v>
      </c>
    </row>
    <row r="531" spans="3:16" s="11" customFormat="1" x14ac:dyDescent="0.25">
      <c r="C531" s="5"/>
      <c r="D531" s="12"/>
      <c r="E531" s="12"/>
      <c r="F531" s="27"/>
      <c r="G531" s="27"/>
      <c r="H531" s="27"/>
      <c r="I531" s="48">
        <f t="shared" si="16"/>
        <v>0</v>
      </c>
      <c r="K531" s="12"/>
      <c r="L531" s="12"/>
      <c r="M531" s="27"/>
      <c r="N531" s="27"/>
      <c r="O531" s="27"/>
      <c r="P531" s="48">
        <f t="shared" si="17"/>
        <v>0</v>
      </c>
    </row>
    <row r="532" spans="3:16" s="11" customFormat="1" x14ac:dyDescent="0.25">
      <c r="C532" s="5"/>
      <c r="D532" s="12"/>
      <c r="E532" s="12"/>
      <c r="F532" s="27"/>
      <c r="G532" s="27"/>
      <c r="H532" s="27"/>
      <c r="I532" s="48">
        <f t="shared" si="16"/>
        <v>0</v>
      </c>
      <c r="K532" s="12"/>
      <c r="L532" s="12"/>
      <c r="M532" s="27"/>
      <c r="N532" s="27"/>
      <c r="O532" s="27"/>
      <c r="P532" s="48">
        <f t="shared" si="17"/>
        <v>0</v>
      </c>
    </row>
    <row r="533" spans="3:16" s="11" customFormat="1" x14ac:dyDescent="0.25">
      <c r="C533" s="5"/>
      <c r="D533" s="12"/>
      <c r="E533" s="12"/>
      <c r="F533" s="27"/>
      <c r="G533" s="27"/>
      <c r="H533" s="27"/>
      <c r="I533" s="48">
        <f t="shared" si="16"/>
        <v>0</v>
      </c>
      <c r="K533" s="12"/>
      <c r="L533" s="12"/>
      <c r="M533" s="27"/>
      <c r="N533" s="27"/>
      <c r="O533" s="27"/>
      <c r="P533" s="48">
        <f t="shared" si="17"/>
        <v>0</v>
      </c>
    </row>
    <row r="534" spans="3:16" s="11" customFormat="1" x14ac:dyDescent="0.25">
      <c r="C534" s="5"/>
      <c r="D534" s="12"/>
      <c r="E534" s="12"/>
      <c r="F534" s="27"/>
      <c r="G534" s="27"/>
      <c r="H534" s="27"/>
      <c r="I534" s="48">
        <f t="shared" si="16"/>
        <v>0</v>
      </c>
      <c r="K534" s="12"/>
      <c r="L534" s="12"/>
      <c r="M534" s="27"/>
      <c r="N534" s="27"/>
      <c r="O534" s="27"/>
      <c r="P534" s="48">
        <f t="shared" si="17"/>
        <v>0</v>
      </c>
    </row>
    <row r="535" spans="3:16" s="11" customFormat="1" x14ac:dyDescent="0.25">
      <c r="C535" s="5"/>
      <c r="D535" s="12"/>
      <c r="E535" s="12"/>
      <c r="F535" s="27"/>
      <c r="G535" s="27"/>
      <c r="H535" s="27"/>
      <c r="I535" s="48">
        <f t="shared" si="16"/>
        <v>0</v>
      </c>
      <c r="K535" s="12"/>
      <c r="L535" s="12"/>
      <c r="M535" s="27"/>
      <c r="N535" s="27"/>
      <c r="O535" s="27"/>
      <c r="P535" s="48">
        <f t="shared" si="17"/>
        <v>0</v>
      </c>
    </row>
    <row r="536" spans="3:16" s="11" customFormat="1" x14ac:dyDescent="0.25">
      <c r="C536" s="5"/>
      <c r="D536" s="12"/>
      <c r="E536" s="12"/>
      <c r="F536" s="27"/>
      <c r="G536" s="27"/>
      <c r="H536" s="27"/>
      <c r="I536" s="48">
        <f t="shared" si="16"/>
        <v>0</v>
      </c>
      <c r="K536" s="12"/>
      <c r="L536" s="12"/>
      <c r="M536" s="27"/>
      <c r="N536" s="27"/>
      <c r="O536" s="27"/>
      <c r="P536" s="48">
        <f t="shared" si="17"/>
        <v>0</v>
      </c>
    </row>
    <row r="537" spans="3:16" s="11" customFormat="1" x14ac:dyDescent="0.25">
      <c r="C537" s="5"/>
      <c r="D537" s="12"/>
      <c r="E537" s="12"/>
      <c r="F537" s="27"/>
      <c r="G537" s="27"/>
      <c r="H537" s="27"/>
      <c r="I537" s="48">
        <f t="shared" si="16"/>
        <v>0</v>
      </c>
      <c r="K537" s="12"/>
      <c r="L537" s="12"/>
      <c r="M537" s="27"/>
      <c r="N537" s="27"/>
      <c r="O537" s="27"/>
      <c r="P537" s="48">
        <f t="shared" si="17"/>
        <v>0</v>
      </c>
    </row>
    <row r="538" spans="3:16" s="11" customFormat="1" x14ac:dyDescent="0.25">
      <c r="C538" s="5"/>
      <c r="D538" s="12"/>
      <c r="E538" s="12"/>
      <c r="F538" s="27"/>
      <c r="G538" s="27"/>
      <c r="H538" s="27"/>
      <c r="I538" s="48">
        <f t="shared" si="16"/>
        <v>0</v>
      </c>
      <c r="K538" s="12"/>
      <c r="L538" s="12"/>
      <c r="M538" s="27"/>
      <c r="N538" s="27"/>
      <c r="O538" s="27"/>
      <c r="P538" s="48">
        <f t="shared" si="17"/>
        <v>0</v>
      </c>
    </row>
    <row r="539" spans="3:16" s="11" customFormat="1" x14ac:dyDescent="0.25">
      <c r="C539" s="5"/>
      <c r="D539" s="12"/>
      <c r="E539" s="12"/>
      <c r="F539" s="27"/>
      <c r="G539" s="27"/>
      <c r="H539" s="27"/>
      <c r="I539" s="48">
        <f t="shared" si="16"/>
        <v>0</v>
      </c>
      <c r="K539" s="12"/>
      <c r="L539" s="12"/>
      <c r="M539" s="27"/>
      <c r="N539" s="27"/>
      <c r="O539" s="27"/>
      <c r="P539" s="48">
        <f t="shared" si="17"/>
        <v>0</v>
      </c>
    </row>
    <row r="540" spans="3:16" s="11" customFormat="1" x14ac:dyDescent="0.25">
      <c r="C540" s="5"/>
      <c r="D540" s="12"/>
      <c r="E540" s="12"/>
      <c r="F540" s="27"/>
      <c r="G540" s="27"/>
      <c r="H540" s="27"/>
      <c r="I540" s="48">
        <f t="shared" si="16"/>
        <v>0</v>
      </c>
      <c r="K540" s="12"/>
      <c r="L540" s="12"/>
      <c r="M540" s="27"/>
      <c r="N540" s="27"/>
      <c r="O540" s="27"/>
      <c r="P540" s="48">
        <f t="shared" si="17"/>
        <v>0</v>
      </c>
    </row>
    <row r="541" spans="3:16" s="11" customFormat="1" x14ac:dyDescent="0.25">
      <c r="C541" s="5"/>
      <c r="D541" s="12"/>
      <c r="E541" s="12"/>
      <c r="F541" s="27"/>
      <c r="G541" s="27"/>
      <c r="H541" s="27"/>
      <c r="I541" s="48">
        <f t="shared" si="16"/>
        <v>0</v>
      </c>
      <c r="K541" s="12"/>
      <c r="L541" s="12"/>
      <c r="M541" s="27"/>
      <c r="N541" s="27"/>
      <c r="O541" s="27"/>
      <c r="P541" s="48">
        <f t="shared" si="17"/>
        <v>0</v>
      </c>
    </row>
    <row r="542" spans="3:16" s="11" customFormat="1" x14ac:dyDescent="0.25">
      <c r="C542" s="5"/>
      <c r="D542" s="12"/>
      <c r="E542" s="12"/>
      <c r="F542" s="27"/>
      <c r="G542" s="27"/>
      <c r="H542" s="27"/>
      <c r="I542" s="48">
        <f t="shared" si="16"/>
        <v>0</v>
      </c>
      <c r="K542" s="12"/>
      <c r="L542" s="12"/>
      <c r="M542" s="27"/>
      <c r="N542" s="27"/>
      <c r="O542" s="27"/>
      <c r="P542" s="48">
        <f t="shared" si="17"/>
        <v>0</v>
      </c>
    </row>
    <row r="543" spans="3:16" s="11" customFormat="1" x14ac:dyDescent="0.25">
      <c r="C543" s="5"/>
      <c r="D543" s="12"/>
      <c r="E543" s="12"/>
      <c r="F543" s="27"/>
      <c r="G543" s="27"/>
      <c r="H543" s="27"/>
      <c r="I543" s="48">
        <f t="shared" si="16"/>
        <v>0</v>
      </c>
      <c r="K543" s="12"/>
      <c r="L543" s="12"/>
      <c r="M543" s="27"/>
      <c r="N543" s="27"/>
      <c r="O543" s="27"/>
      <c r="P543" s="48">
        <f t="shared" si="17"/>
        <v>0</v>
      </c>
    </row>
    <row r="544" spans="3:16" s="11" customFormat="1" x14ac:dyDescent="0.25">
      <c r="C544" s="5"/>
      <c r="D544" s="12"/>
      <c r="E544" s="12"/>
      <c r="F544" s="27"/>
      <c r="G544" s="27"/>
      <c r="H544" s="27"/>
      <c r="I544" s="48">
        <f t="shared" si="16"/>
        <v>0</v>
      </c>
      <c r="K544" s="12"/>
      <c r="L544" s="12"/>
      <c r="M544" s="27"/>
      <c r="N544" s="27"/>
      <c r="O544" s="27"/>
      <c r="P544" s="48">
        <f t="shared" si="17"/>
        <v>0</v>
      </c>
    </row>
    <row r="545" spans="3:16" s="11" customFormat="1" x14ac:dyDescent="0.25">
      <c r="C545" s="5"/>
      <c r="D545" s="12"/>
      <c r="E545" s="12"/>
      <c r="F545" s="27"/>
      <c r="G545" s="27"/>
      <c r="H545" s="27"/>
      <c r="I545" s="48">
        <f t="shared" si="16"/>
        <v>0</v>
      </c>
      <c r="K545" s="12"/>
      <c r="L545" s="12"/>
      <c r="M545" s="27"/>
      <c r="N545" s="27"/>
      <c r="O545" s="27"/>
      <c r="P545" s="48">
        <f t="shared" si="17"/>
        <v>0</v>
      </c>
    </row>
    <row r="546" spans="3:16" s="11" customFormat="1" x14ac:dyDescent="0.25">
      <c r="C546" s="5"/>
      <c r="D546" s="12"/>
      <c r="E546" s="12"/>
      <c r="F546" s="27"/>
      <c r="G546" s="27"/>
      <c r="H546" s="27"/>
      <c r="I546" s="48">
        <f t="shared" si="16"/>
        <v>0</v>
      </c>
      <c r="K546" s="12"/>
      <c r="L546" s="12"/>
      <c r="M546" s="27"/>
      <c r="N546" s="27"/>
      <c r="O546" s="27"/>
      <c r="P546" s="48">
        <f t="shared" si="17"/>
        <v>0</v>
      </c>
    </row>
    <row r="547" spans="3:16" s="11" customFormat="1" x14ac:dyDescent="0.25">
      <c r="C547" s="5"/>
      <c r="D547" s="12"/>
      <c r="E547" s="12"/>
      <c r="F547" s="27"/>
      <c r="G547" s="27"/>
      <c r="H547" s="27"/>
      <c r="I547" s="48">
        <f t="shared" si="16"/>
        <v>0</v>
      </c>
      <c r="K547" s="12"/>
      <c r="L547" s="12"/>
      <c r="M547" s="27"/>
      <c r="N547" s="27"/>
      <c r="O547" s="27"/>
      <c r="P547" s="48">
        <f t="shared" si="17"/>
        <v>0</v>
      </c>
    </row>
    <row r="548" spans="3:16" s="11" customFormat="1" x14ac:dyDescent="0.25">
      <c r="C548" s="5"/>
      <c r="D548" s="12"/>
      <c r="E548" s="12"/>
      <c r="F548" s="27"/>
      <c r="G548" s="27"/>
      <c r="H548" s="27"/>
      <c r="I548" s="48">
        <f t="shared" si="16"/>
        <v>0</v>
      </c>
      <c r="K548" s="12"/>
      <c r="L548" s="12"/>
      <c r="M548" s="27"/>
      <c r="N548" s="27"/>
      <c r="O548" s="27"/>
      <c r="P548" s="48">
        <f t="shared" si="17"/>
        <v>0</v>
      </c>
    </row>
    <row r="549" spans="3:16" s="11" customFormat="1" x14ac:dyDescent="0.25">
      <c r="C549" s="5"/>
      <c r="D549" s="12"/>
      <c r="E549" s="12"/>
      <c r="F549" s="27"/>
      <c r="G549" s="27"/>
      <c r="H549" s="27"/>
      <c r="I549" s="48">
        <f t="shared" si="16"/>
        <v>0</v>
      </c>
      <c r="K549" s="12"/>
      <c r="L549" s="12"/>
      <c r="M549" s="27"/>
      <c r="N549" s="27"/>
      <c r="O549" s="27"/>
      <c r="P549" s="48">
        <f t="shared" si="17"/>
        <v>0</v>
      </c>
    </row>
    <row r="550" spans="3:16" s="11" customFormat="1" x14ac:dyDescent="0.25">
      <c r="C550" s="5"/>
      <c r="D550" s="12"/>
      <c r="E550" s="12"/>
      <c r="F550" s="27"/>
      <c r="G550" s="27"/>
      <c r="H550" s="27"/>
      <c r="I550" s="48">
        <f t="shared" si="16"/>
        <v>0</v>
      </c>
      <c r="K550" s="12"/>
      <c r="L550" s="12"/>
      <c r="M550" s="27"/>
      <c r="N550" s="27"/>
      <c r="O550" s="27"/>
      <c r="P550" s="48">
        <f t="shared" si="17"/>
        <v>0</v>
      </c>
    </row>
    <row r="551" spans="3:16" s="11" customFormat="1" x14ac:dyDescent="0.25">
      <c r="C551" s="5"/>
      <c r="D551" s="12"/>
      <c r="E551" s="12"/>
      <c r="F551" s="27"/>
      <c r="G551" s="27"/>
      <c r="H551" s="27"/>
      <c r="I551" s="48">
        <f t="shared" si="16"/>
        <v>0</v>
      </c>
      <c r="K551" s="12"/>
      <c r="L551" s="12"/>
      <c r="M551" s="27"/>
      <c r="N551" s="27"/>
      <c r="O551" s="27"/>
      <c r="P551" s="48">
        <f t="shared" si="17"/>
        <v>0</v>
      </c>
    </row>
    <row r="552" spans="3:16" s="11" customFormat="1" x14ac:dyDescent="0.25">
      <c r="C552" s="5"/>
      <c r="D552" s="12"/>
      <c r="E552" s="12"/>
      <c r="F552" s="27"/>
      <c r="G552" s="27"/>
      <c r="H552" s="27"/>
      <c r="I552" s="48">
        <f t="shared" si="16"/>
        <v>0</v>
      </c>
      <c r="K552" s="12"/>
      <c r="L552" s="12"/>
      <c r="M552" s="27"/>
      <c r="N552" s="27"/>
      <c r="O552" s="27"/>
      <c r="P552" s="48">
        <f t="shared" si="17"/>
        <v>0</v>
      </c>
    </row>
    <row r="553" spans="3:16" s="11" customFormat="1" x14ac:dyDescent="0.25">
      <c r="C553" s="5"/>
      <c r="D553" s="12"/>
      <c r="E553" s="12"/>
      <c r="F553" s="27"/>
      <c r="G553" s="27"/>
      <c r="H553" s="27"/>
      <c r="I553" s="48">
        <f t="shared" si="16"/>
        <v>0</v>
      </c>
      <c r="K553" s="12"/>
      <c r="L553" s="12"/>
      <c r="M553" s="27"/>
      <c r="N553" s="27"/>
      <c r="O553" s="27"/>
      <c r="P553" s="48">
        <f t="shared" si="17"/>
        <v>0</v>
      </c>
    </row>
    <row r="554" spans="3:16" s="11" customFormat="1" x14ac:dyDescent="0.25">
      <c r="C554" s="5"/>
      <c r="D554" s="12"/>
      <c r="E554" s="12"/>
      <c r="F554" s="27"/>
      <c r="G554" s="27"/>
      <c r="H554" s="27"/>
      <c r="I554" s="48">
        <f t="shared" si="16"/>
        <v>0</v>
      </c>
      <c r="K554" s="12"/>
      <c r="L554" s="12"/>
      <c r="M554" s="27"/>
      <c r="N554" s="27"/>
      <c r="O554" s="27"/>
      <c r="P554" s="48">
        <f t="shared" si="17"/>
        <v>0</v>
      </c>
    </row>
    <row r="555" spans="3:16" s="11" customFormat="1" x14ac:dyDescent="0.25">
      <c r="C555" s="5"/>
      <c r="D555" s="12"/>
      <c r="E555" s="12"/>
      <c r="F555" s="27"/>
      <c r="G555" s="27"/>
      <c r="H555" s="27"/>
      <c r="I555" s="48">
        <f t="shared" si="16"/>
        <v>0</v>
      </c>
      <c r="K555" s="12"/>
      <c r="L555" s="12"/>
      <c r="M555" s="27"/>
      <c r="N555" s="27"/>
      <c r="O555" s="27"/>
      <c r="P555" s="48">
        <f t="shared" si="17"/>
        <v>0</v>
      </c>
    </row>
    <row r="556" spans="3:16" s="11" customFormat="1" x14ac:dyDescent="0.25">
      <c r="C556" s="5"/>
      <c r="D556" s="12"/>
      <c r="E556" s="12"/>
      <c r="F556" s="27"/>
      <c r="G556" s="27"/>
      <c r="H556" s="27"/>
      <c r="I556" s="48">
        <f t="shared" si="16"/>
        <v>0</v>
      </c>
      <c r="K556" s="12"/>
      <c r="L556" s="12"/>
      <c r="M556" s="27"/>
      <c r="N556" s="27"/>
      <c r="O556" s="27"/>
      <c r="P556" s="48">
        <f t="shared" si="17"/>
        <v>0</v>
      </c>
    </row>
    <row r="557" spans="3:16" s="11" customFormat="1" x14ac:dyDescent="0.25">
      <c r="C557" s="5"/>
      <c r="D557" s="12"/>
      <c r="E557" s="12"/>
      <c r="F557" s="27"/>
      <c r="G557" s="27"/>
      <c r="H557" s="27"/>
      <c r="I557" s="48">
        <f t="shared" si="16"/>
        <v>0</v>
      </c>
      <c r="K557" s="12"/>
      <c r="L557" s="12"/>
      <c r="M557" s="27"/>
      <c r="N557" s="27"/>
      <c r="O557" s="27"/>
      <c r="P557" s="48">
        <f t="shared" si="17"/>
        <v>0</v>
      </c>
    </row>
    <row r="558" spans="3:16" s="11" customFormat="1" x14ac:dyDescent="0.25">
      <c r="C558" s="5"/>
      <c r="D558" s="12"/>
      <c r="E558" s="12"/>
      <c r="F558" s="27"/>
      <c r="G558" s="27"/>
      <c r="H558" s="27"/>
      <c r="I558" s="48">
        <f t="shared" si="16"/>
        <v>0</v>
      </c>
      <c r="K558" s="12"/>
      <c r="L558" s="12"/>
      <c r="M558" s="27"/>
      <c r="N558" s="27"/>
      <c r="O558" s="27"/>
      <c r="P558" s="48">
        <f t="shared" si="17"/>
        <v>0</v>
      </c>
    </row>
    <row r="559" spans="3:16" s="11" customFormat="1" x14ac:dyDescent="0.25">
      <c r="C559" s="5"/>
      <c r="D559" s="12"/>
      <c r="E559" s="12"/>
      <c r="F559" s="27"/>
      <c r="G559" s="27"/>
      <c r="H559" s="27"/>
      <c r="I559" s="48">
        <f t="shared" si="16"/>
        <v>0</v>
      </c>
      <c r="K559" s="12"/>
      <c r="L559" s="12"/>
      <c r="M559" s="27"/>
      <c r="N559" s="27"/>
      <c r="O559" s="27"/>
      <c r="P559" s="48">
        <f t="shared" si="17"/>
        <v>0</v>
      </c>
    </row>
    <row r="560" spans="3:16" s="11" customFormat="1" x14ac:dyDescent="0.25">
      <c r="C560" s="5"/>
      <c r="D560" s="12"/>
      <c r="E560" s="12"/>
      <c r="F560" s="27"/>
      <c r="G560" s="27"/>
      <c r="H560" s="27"/>
      <c r="I560" s="48">
        <f t="shared" si="16"/>
        <v>0</v>
      </c>
      <c r="K560" s="12"/>
      <c r="L560" s="12"/>
      <c r="M560" s="27"/>
      <c r="N560" s="27"/>
      <c r="O560" s="27"/>
      <c r="P560" s="48">
        <f t="shared" si="17"/>
        <v>0</v>
      </c>
    </row>
    <row r="561" spans="3:16" s="11" customFormat="1" x14ac:dyDescent="0.25">
      <c r="C561" s="5"/>
      <c r="D561" s="12"/>
      <c r="E561" s="12"/>
      <c r="F561" s="27"/>
      <c r="G561" s="27"/>
      <c r="H561" s="27"/>
      <c r="I561" s="48">
        <f t="shared" si="16"/>
        <v>0</v>
      </c>
      <c r="K561" s="12"/>
      <c r="L561" s="12"/>
      <c r="M561" s="27"/>
      <c r="N561" s="27"/>
      <c r="O561" s="27"/>
      <c r="P561" s="48">
        <f t="shared" si="17"/>
        <v>0</v>
      </c>
    </row>
    <row r="562" spans="3:16" s="11" customFormat="1" x14ac:dyDescent="0.25">
      <c r="C562" s="5"/>
      <c r="D562" s="12"/>
      <c r="E562" s="12"/>
      <c r="F562" s="27"/>
      <c r="G562" s="27"/>
      <c r="H562" s="27"/>
      <c r="I562" s="48">
        <f t="shared" si="16"/>
        <v>0</v>
      </c>
      <c r="K562" s="12"/>
      <c r="L562" s="12"/>
      <c r="M562" s="27"/>
      <c r="N562" s="27"/>
      <c r="O562" s="27"/>
      <c r="P562" s="48">
        <f t="shared" si="17"/>
        <v>0</v>
      </c>
    </row>
    <row r="563" spans="3:16" s="11" customFormat="1" x14ac:dyDescent="0.25">
      <c r="C563" s="5"/>
      <c r="D563" s="12"/>
      <c r="E563" s="12"/>
      <c r="F563" s="27"/>
      <c r="G563" s="27"/>
      <c r="H563" s="27"/>
      <c r="I563" s="48">
        <f t="shared" si="16"/>
        <v>0</v>
      </c>
      <c r="K563" s="12"/>
      <c r="L563" s="12"/>
      <c r="M563" s="27"/>
      <c r="N563" s="27"/>
      <c r="O563" s="27"/>
      <c r="P563" s="48">
        <f t="shared" si="17"/>
        <v>0</v>
      </c>
    </row>
    <row r="564" spans="3:16" s="11" customFormat="1" x14ac:dyDescent="0.25">
      <c r="C564" s="5"/>
      <c r="D564" s="12"/>
      <c r="E564" s="12"/>
      <c r="F564" s="27"/>
      <c r="G564" s="27"/>
      <c r="H564" s="27"/>
      <c r="I564" s="48">
        <f t="shared" si="16"/>
        <v>0</v>
      </c>
      <c r="K564" s="12"/>
      <c r="L564" s="12"/>
      <c r="M564" s="27"/>
      <c r="N564" s="27"/>
      <c r="O564" s="27"/>
      <c r="P564" s="48">
        <f t="shared" si="17"/>
        <v>0</v>
      </c>
    </row>
    <row r="565" spans="3:16" s="11" customFormat="1" x14ac:dyDescent="0.25">
      <c r="C565" s="5"/>
      <c r="D565" s="12"/>
      <c r="E565" s="12"/>
      <c r="F565" s="27"/>
      <c r="G565" s="27"/>
      <c r="H565" s="27"/>
      <c r="I565" s="48">
        <f t="shared" si="16"/>
        <v>0</v>
      </c>
      <c r="K565" s="12"/>
      <c r="L565" s="12"/>
      <c r="M565" s="27"/>
      <c r="N565" s="27"/>
      <c r="O565" s="27"/>
      <c r="P565" s="48">
        <f t="shared" si="17"/>
        <v>0</v>
      </c>
    </row>
    <row r="566" spans="3:16" s="11" customFormat="1" x14ac:dyDescent="0.25">
      <c r="C566" s="5"/>
      <c r="D566" s="12"/>
      <c r="E566" s="12"/>
      <c r="F566" s="27"/>
      <c r="G566" s="27"/>
      <c r="H566" s="27"/>
      <c r="I566" s="48">
        <f t="shared" si="16"/>
        <v>0</v>
      </c>
      <c r="K566" s="12"/>
      <c r="L566" s="12"/>
      <c r="M566" s="27"/>
      <c r="N566" s="27"/>
      <c r="O566" s="27"/>
      <c r="P566" s="48">
        <f t="shared" si="17"/>
        <v>0</v>
      </c>
    </row>
    <row r="567" spans="3:16" s="11" customFormat="1" x14ac:dyDescent="0.25">
      <c r="C567" s="5"/>
      <c r="D567" s="12"/>
      <c r="E567" s="12"/>
      <c r="F567" s="27"/>
      <c r="G567" s="27"/>
      <c r="H567" s="27"/>
      <c r="I567" s="48">
        <f t="shared" si="16"/>
        <v>0</v>
      </c>
      <c r="K567" s="12"/>
      <c r="L567" s="12"/>
      <c r="M567" s="27"/>
      <c r="N567" s="27"/>
      <c r="O567" s="27"/>
      <c r="P567" s="48">
        <f t="shared" si="17"/>
        <v>0</v>
      </c>
    </row>
    <row r="568" spans="3:16" s="11" customFormat="1" x14ac:dyDescent="0.25">
      <c r="C568" s="5"/>
      <c r="D568" s="12"/>
      <c r="E568" s="12"/>
      <c r="F568" s="27"/>
      <c r="G568" s="27"/>
      <c r="H568" s="27"/>
      <c r="I568" s="48">
        <f t="shared" si="16"/>
        <v>0</v>
      </c>
      <c r="K568" s="12"/>
      <c r="L568" s="12"/>
      <c r="M568" s="27"/>
      <c r="N568" s="27"/>
      <c r="O568" s="27"/>
      <c r="P568" s="48">
        <f t="shared" si="17"/>
        <v>0</v>
      </c>
    </row>
    <row r="569" spans="3:16" s="11" customFormat="1" x14ac:dyDescent="0.25">
      <c r="C569" s="5"/>
      <c r="D569" s="12"/>
      <c r="E569" s="12"/>
      <c r="F569" s="27"/>
      <c r="G569" s="27"/>
      <c r="H569" s="27"/>
      <c r="I569" s="48">
        <f t="shared" si="16"/>
        <v>0</v>
      </c>
      <c r="K569" s="12"/>
      <c r="L569" s="12"/>
      <c r="M569" s="27"/>
      <c r="N569" s="27"/>
      <c r="O569" s="27"/>
      <c r="P569" s="48">
        <f t="shared" si="17"/>
        <v>0</v>
      </c>
    </row>
    <row r="570" spans="3:16" s="11" customFormat="1" x14ac:dyDescent="0.25">
      <c r="C570" s="5"/>
      <c r="D570" s="12"/>
      <c r="E570" s="12"/>
      <c r="F570" s="27"/>
      <c r="G570" s="27"/>
      <c r="H570" s="27"/>
      <c r="I570" s="48">
        <f t="shared" si="16"/>
        <v>0</v>
      </c>
      <c r="K570" s="12"/>
      <c r="L570" s="12"/>
      <c r="M570" s="27"/>
      <c r="N570" s="27"/>
      <c r="O570" s="27"/>
      <c r="P570" s="48">
        <f t="shared" si="17"/>
        <v>0</v>
      </c>
    </row>
    <row r="571" spans="3:16" s="11" customFormat="1" x14ac:dyDescent="0.25">
      <c r="C571" s="5"/>
      <c r="D571" s="12"/>
      <c r="E571" s="12"/>
      <c r="F571" s="27"/>
      <c r="G571" s="27"/>
      <c r="H571" s="27"/>
      <c r="I571" s="48">
        <f t="shared" si="16"/>
        <v>0</v>
      </c>
      <c r="K571" s="12"/>
      <c r="L571" s="12"/>
      <c r="M571" s="27"/>
      <c r="N571" s="27"/>
      <c r="O571" s="27"/>
      <c r="P571" s="48">
        <f t="shared" si="17"/>
        <v>0</v>
      </c>
    </row>
    <row r="572" spans="3:16" s="11" customFormat="1" x14ac:dyDescent="0.25">
      <c r="C572" s="5"/>
      <c r="D572" s="12"/>
      <c r="E572" s="12"/>
      <c r="F572" s="27"/>
      <c r="G572" s="27"/>
      <c r="H572" s="27"/>
      <c r="I572" s="48">
        <f t="shared" si="16"/>
        <v>0</v>
      </c>
      <c r="K572" s="12"/>
      <c r="L572" s="12"/>
      <c r="M572" s="27"/>
      <c r="N572" s="27"/>
      <c r="O572" s="27"/>
      <c r="P572" s="48">
        <f t="shared" si="17"/>
        <v>0</v>
      </c>
    </row>
    <row r="573" spans="3:16" s="11" customFormat="1" x14ac:dyDescent="0.25">
      <c r="C573" s="5"/>
      <c r="D573" s="12"/>
      <c r="E573" s="12"/>
      <c r="F573" s="27"/>
      <c r="G573" s="27"/>
      <c r="H573" s="27"/>
      <c r="I573" s="48">
        <f t="shared" si="16"/>
        <v>0</v>
      </c>
      <c r="K573" s="12"/>
      <c r="L573" s="12"/>
      <c r="M573" s="27"/>
      <c r="N573" s="27"/>
      <c r="O573" s="27"/>
      <c r="P573" s="48">
        <f t="shared" si="17"/>
        <v>0</v>
      </c>
    </row>
    <row r="574" spans="3:16" s="11" customFormat="1" x14ac:dyDescent="0.25">
      <c r="C574" s="5"/>
      <c r="D574" s="12"/>
      <c r="E574" s="12"/>
      <c r="F574" s="27"/>
      <c r="G574" s="27"/>
      <c r="H574" s="27"/>
      <c r="I574" s="48">
        <f t="shared" si="16"/>
        <v>0</v>
      </c>
      <c r="K574" s="12"/>
      <c r="L574" s="12"/>
      <c r="M574" s="27"/>
      <c r="N574" s="27"/>
      <c r="O574" s="27"/>
      <c r="P574" s="48">
        <f t="shared" si="17"/>
        <v>0</v>
      </c>
    </row>
    <row r="575" spans="3:16" s="11" customFormat="1" x14ac:dyDescent="0.25">
      <c r="C575" s="5"/>
      <c r="D575" s="12"/>
      <c r="E575" s="12"/>
      <c r="F575" s="27"/>
      <c r="G575" s="27"/>
      <c r="H575" s="27"/>
      <c r="I575" s="48">
        <f t="shared" si="16"/>
        <v>0</v>
      </c>
      <c r="K575" s="12"/>
      <c r="L575" s="12"/>
      <c r="M575" s="27"/>
      <c r="N575" s="27"/>
      <c r="O575" s="27"/>
      <c r="P575" s="48">
        <f t="shared" si="17"/>
        <v>0</v>
      </c>
    </row>
    <row r="576" spans="3:16" s="11" customFormat="1" x14ac:dyDescent="0.25">
      <c r="C576" s="5"/>
      <c r="D576" s="12"/>
      <c r="E576" s="12"/>
      <c r="F576" s="27"/>
      <c r="G576" s="27"/>
      <c r="H576" s="27"/>
      <c r="I576" s="48">
        <f t="shared" si="16"/>
        <v>0</v>
      </c>
      <c r="K576" s="12"/>
      <c r="L576" s="12"/>
      <c r="M576" s="27"/>
      <c r="N576" s="27"/>
      <c r="O576" s="27"/>
      <c r="P576" s="48">
        <f t="shared" si="17"/>
        <v>0</v>
      </c>
    </row>
    <row r="577" spans="3:16" s="11" customFormat="1" x14ac:dyDescent="0.25">
      <c r="C577" s="5"/>
      <c r="D577" s="12"/>
      <c r="E577" s="12"/>
      <c r="F577" s="27"/>
      <c r="G577" s="27"/>
      <c r="H577" s="27"/>
      <c r="I577" s="48">
        <f t="shared" si="16"/>
        <v>0</v>
      </c>
      <c r="K577" s="12"/>
      <c r="L577" s="12"/>
      <c r="M577" s="27"/>
      <c r="N577" s="27"/>
      <c r="O577" s="27"/>
      <c r="P577" s="48">
        <f t="shared" si="17"/>
        <v>0</v>
      </c>
    </row>
    <row r="578" spans="3:16" s="11" customFormat="1" x14ac:dyDescent="0.25">
      <c r="C578" s="5"/>
      <c r="D578" s="12"/>
      <c r="E578" s="12"/>
      <c r="F578" s="27"/>
      <c r="G578" s="27"/>
      <c r="H578" s="27"/>
      <c r="I578" s="48">
        <f t="shared" si="16"/>
        <v>0</v>
      </c>
      <c r="K578" s="12"/>
      <c r="L578" s="12"/>
      <c r="M578" s="27"/>
      <c r="N578" s="27"/>
      <c r="O578" s="27"/>
      <c r="P578" s="48">
        <f t="shared" si="17"/>
        <v>0</v>
      </c>
    </row>
    <row r="579" spans="3:16" s="11" customFormat="1" x14ac:dyDescent="0.25">
      <c r="C579" s="5"/>
      <c r="D579" s="12"/>
      <c r="E579" s="12"/>
      <c r="F579" s="27"/>
      <c r="G579" s="27"/>
      <c r="H579" s="27"/>
      <c r="I579" s="48">
        <f t="shared" si="16"/>
        <v>0</v>
      </c>
      <c r="K579" s="12"/>
      <c r="L579" s="12"/>
      <c r="M579" s="27"/>
      <c r="N579" s="27"/>
      <c r="O579" s="27"/>
      <c r="P579" s="48">
        <f t="shared" si="17"/>
        <v>0</v>
      </c>
    </row>
    <row r="580" spans="3:16" s="11" customFormat="1" x14ac:dyDescent="0.25">
      <c r="C580" s="5"/>
      <c r="D580" s="12"/>
      <c r="E580" s="12"/>
      <c r="F580" s="27"/>
      <c r="G580" s="27"/>
      <c r="H580" s="27"/>
      <c r="I580" s="48">
        <f t="shared" si="16"/>
        <v>0</v>
      </c>
      <c r="K580" s="12"/>
      <c r="L580" s="12"/>
      <c r="M580" s="27"/>
      <c r="N580" s="27"/>
      <c r="O580" s="27"/>
      <c r="P580" s="48">
        <f t="shared" si="17"/>
        <v>0</v>
      </c>
    </row>
    <row r="581" spans="3:16" s="11" customFormat="1" x14ac:dyDescent="0.25">
      <c r="C581" s="5"/>
      <c r="D581" s="12"/>
      <c r="E581" s="12"/>
      <c r="F581" s="27"/>
      <c r="G581" s="27"/>
      <c r="H581" s="27"/>
      <c r="I581" s="48">
        <f t="shared" si="16"/>
        <v>0</v>
      </c>
      <c r="K581" s="12"/>
      <c r="L581" s="12"/>
      <c r="M581" s="27"/>
      <c r="N581" s="27"/>
      <c r="O581" s="27"/>
      <c r="P581" s="48">
        <f t="shared" si="17"/>
        <v>0</v>
      </c>
    </row>
    <row r="582" spans="3:16" s="11" customFormat="1" x14ac:dyDescent="0.25">
      <c r="C582" s="5"/>
      <c r="D582" s="12"/>
      <c r="E582" s="12"/>
      <c r="F582" s="27"/>
      <c r="G582" s="27"/>
      <c r="H582" s="27"/>
      <c r="I582" s="48">
        <f t="shared" si="16"/>
        <v>0</v>
      </c>
      <c r="K582" s="12"/>
      <c r="L582" s="12"/>
      <c r="M582" s="27"/>
      <c r="N582" s="27"/>
      <c r="O582" s="27"/>
      <c r="P582" s="48">
        <f t="shared" si="17"/>
        <v>0</v>
      </c>
    </row>
    <row r="583" spans="3:16" s="11" customFormat="1" x14ac:dyDescent="0.25">
      <c r="C583" s="5"/>
      <c r="D583" s="12"/>
      <c r="E583" s="12"/>
      <c r="F583" s="27"/>
      <c r="G583" s="27"/>
      <c r="H583" s="27"/>
      <c r="I583" s="48">
        <f t="shared" si="16"/>
        <v>0</v>
      </c>
      <c r="K583" s="12"/>
      <c r="L583" s="12"/>
      <c r="M583" s="27"/>
      <c r="N583" s="27"/>
      <c r="O583" s="27"/>
      <c r="P583" s="48">
        <f t="shared" si="17"/>
        <v>0</v>
      </c>
    </row>
    <row r="584" spans="3:16" s="11" customFormat="1" x14ac:dyDescent="0.25">
      <c r="C584" s="5"/>
      <c r="D584" s="12"/>
      <c r="E584" s="12"/>
      <c r="F584" s="27"/>
      <c r="G584" s="27"/>
      <c r="H584" s="27"/>
      <c r="I584" s="48">
        <f t="shared" si="16"/>
        <v>0</v>
      </c>
      <c r="K584" s="12"/>
      <c r="L584" s="12"/>
      <c r="M584" s="27"/>
      <c r="N584" s="27"/>
      <c r="O584" s="27"/>
      <c r="P584" s="48">
        <f t="shared" si="17"/>
        <v>0</v>
      </c>
    </row>
    <row r="585" spans="3:16" s="11" customFormat="1" x14ac:dyDescent="0.25">
      <c r="C585" s="5"/>
      <c r="D585" s="12"/>
      <c r="E585" s="12"/>
      <c r="F585" s="27"/>
      <c r="G585" s="27"/>
      <c r="H585" s="27"/>
      <c r="I585" s="48">
        <f t="shared" si="16"/>
        <v>0</v>
      </c>
      <c r="K585" s="12"/>
      <c r="L585" s="12"/>
      <c r="M585" s="27"/>
      <c r="N585" s="27"/>
      <c r="O585" s="27"/>
      <c r="P585" s="48">
        <f t="shared" si="17"/>
        <v>0</v>
      </c>
    </row>
    <row r="586" spans="3:16" s="11" customFormat="1" x14ac:dyDescent="0.25">
      <c r="C586" s="5"/>
      <c r="D586" s="12"/>
      <c r="E586" s="12"/>
      <c r="F586" s="27"/>
      <c r="G586" s="27"/>
      <c r="H586" s="27"/>
      <c r="I586" s="48">
        <f t="shared" si="16"/>
        <v>0</v>
      </c>
      <c r="K586" s="12"/>
      <c r="L586" s="12"/>
      <c r="M586" s="27"/>
      <c r="N586" s="27"/>
      <c r="O586" s="27"/>
      <c r="P586" s="48">
        <f t="shared" si="17"/>
        <v>0</v>
      </c>
    </row>
    <row r="587" spans="3:16" s="11" customFormat="1" x14ac:dyDescent="0.25">
      <c r="C587" s="5"/>
      <c r="D587" s="12"/>
      <c r="E587" s="12"/>
      <c r="F587" s="27"/>
      <c r="G587" s="27"/>
      <c r="H587" s="27"/>
      <c r="I587" s="48">
        <f t="shared" si="16"/>
        <v>0</v>
      </c>
      <c r="K587" s="12"/>
      <c r="L587" s="12"/>
      <c r="M587" s="27"/>
      <c r="N587" s="27"/>
      <c r="O587" s="27"/>
      <c r="P587" s="48">
        <f t="shared" si="17"/>
        <v>0</v>
      </c>
    </row>
    <row r="588" spans="3:16" s="11" customFormat="1" x14ac:dyDescent="0.25">
      <c r="C588" s="5"/>
      <c r="D588" s="12"/>
      <c r="E588" s="12"/>
      <c r="F588" s="27"/>
      <c r="G588" s="27"/>
      <c r="H588" s="27"/>
      <c r="I588" s="48">
        <f t="shared" si="16"/>
        <v>0</v>
      </c>
      <c r="K588" s="12"/>
      <c r="L588" s="12"/>
      <c r="M588" s="27"/>
      <c r="N588" s="27"/>
      <c r="O588" s="27"/>
      <c r="P588" s="48">
        <f t="shared" si="17"/>
        <v>0</v>
      </c>
    </row>
    <row r="589" spans="3:16" s="11" customFormat="1" x14ac:dyDescent="0.25">
      <c r="C589" s="5"/>
      <c r="D589" s="12"/>
      <c r="E589" s="12"/>
      <c r="F589" s="27"/>
      <c r="G589" s="27"/>
      <c r="H589" s="27"/>
      <c r="I589" s="48">
        <f t="shared" ref="I589:I652" si="18">MIN(D589,F589,G589)*H589</f>
        <v>0</v>
      </c>
      <c r="K589" s="12"/>
      <c r="L589" s="12"/>
      <c r="M589" s="27"/>
      <c r="N589" s="27"/>
      <c r="O589" s="27"/>
      <c r="P589" s="48">
        <f t="shared" si="17"/>
        <v>0</v>
      </c>
    </row>
    <row r="590" spans="3:16" s="11" customFormat="1" x14ac:dyDescent="0.25">
      <c r="C590" s="5"/>
      <c r="D590" s="12"/>
      <c r="E590" s="12"/>
      <c r="F590" s="27"/>
      <c r="G590" s="27"/>
      <c r="H590" s="27"/>
      <c r="I590" s="48">
        <f t="shared" si="18"/>
        <v>0</v>
      </c>
      <c r="K590" s="12"/>
      <c r="L590" s="12"/>
      <c r="M590" s="27"/>
      <c r="N590" s="27"/>
      <c r="O590" s="27"/>
      <c r="P590" s="48">
        <f t="shared" ref="P590:P653" si="19">MIN(K590,M590,N590)*O590</f>
        <v>0</v>
      </c>
    </row>
    <row r="591" spans="3:16" s="11" customFormat="1" x14ac:dyDescent="0.25">
      <c r="C591" s="5"/>
      <c r="D591" s="12"/>
      <c r="E591" s="12"/>
      <c r="F591" s="27"/>
      <c r="G591" s="27"/>
      <c r="H591" s="27"/>
      <c r="I591" s="48">
        <f t="shared" si="18"/>
        <v>0</v>
      </c>
      <c r="K591" s="12"/>
      <c r="L591" s="12"/>
      <c r="M591" s="27"/>
      <c r="N591" s="27"/>
      <c r="O591" s="27"/>
      <c r="P591" s="48">
        <f t="shared" si="19"/>
        <v>0</v>
      </c>
    </row>
    <row r="592" spans="3:16" s="11" customFormat="1" x14ac:dyDescent="0.25">
      <c r="C592" s="5"/>
      <c r="D592" s="12"/>
      <c r="E592" s="12"/>
      <c r="F592" s="27"/>
      <c r="G592" s="27"/>
      <c r="H592" s="27"/>
      <c r="I592" s="48">
        <f t="shared" si="18"/>
        <v>0</v>
      </c>
      <c r="K592" s="12"/>
      <c r="L592" s="12"/>
      <c r="M592" s="27"/>
      <c r="N592" s="27"/>
      <c r="O592" s="27"/>
      <c r="P592" s="48">
        <f t="shared" si="19"/>
        <v>0</v>
      </c>
    </row>
    <row r="593" spans="3:16" s="11" customFormat="1" x14ac:dyDescent="0.25">
      <c r="C593" s="5"/>
      <c r="D593" s="12"/>
      <c r="E593" s="12"/>
      <c r="F593" s="27"/>
      <c r="G593" s="27"/>
      <c r="H593" s="27"/>
      <c r="I593" s="48">
        <f t="shared" si="18"/>
        <v>0</v>
      </c>
      <c r="K593" s="12"/>
      <c r="L593" s="12"/>
      <c r="M593" s="27"/>
      <c r="N593" s="27"/>
      <c r="O593" s="27"/>
      <c r="P593" s="48">
        <f t="shared" si="19"/>
        <v>0</v>
      </c>
    </row>
    <row r="594" spans="3:16" s="11" customFormat="1" x14ac:dyDescent="0.25">
      <c r="C594" s="5"/>
      <c r="D594" s="12"/>
      <c r="E594" s="12"/>
      <c r="F594" s="27"/>
      <c r="G594" s="27"/>
      <c r="H594" s="27"/>
      <c r="I594" s="48">
        <f t="shared" si="18"/>
        <v>0</v>
      </c>
      <c r="K594" s="12"/>
      <c r="L594" s="12"/>
      <c r="M594" s="27"/>
      <c r="N594" s="27"/>
      <c r="O594" s="27"/>
      <c r="P594" s="48">
        <f t="shared" si="19"/>
        <v>0</v>
      </c>
    </row>
    <row r="595" spans="3:16" s="11" customFormat="1" x14ac:dyDescent="0.25">
      <c r="C595" s="5"/>
      <c r="D595" s="12"/>
      <c r="E595" s="12"/>
      <c r="F595" s="27"/>
      <c r="G595" s="27"/>
      <c r="H595" s="27"/>
      <c r="I595" s="48">
        <f t="shared" si="18"/>
        <v>0</v>
      </c>
      <c r="K595" s="12"/>
      <c r="L595" s="12"/>
      <c r="M595" s="27"/>
      <c r="N595" s="27"/>
      <c r="O595" s="27"/>
      <c r="P595" s="48">
        <f t="shared" si="19"/>
        <v>0</v>
      </c>
    </row>
    <row r="596" spans="3:16" s="11" customFormat="1" x14ac:dyDescent="0.25">
      <c r="C596" s="5"/>
      <c r="D596" s="12"/>
      <c r="E596" s="12"/>
      <c r="F596" s="27"/>
      <c r="G596" s="27"/>
      <c r="H596" s="27"/>
      <c r="I596" s="48">
        <f t="shared" si="18"/>
        <v>0</v>
      </c>
      <c r="K596" s="12"/>
      <c r="L596" s="12"/>
      <c r="M596" s="27"/>
      <c r="N596" s="27"/>
      <c r="O596" s="27"/>
      <c r="P596" s="48">
        <f t="shared" si="19"/>
        <v>0</v>
      </c>
    </row>
    <row r="597" spans="3:16" s="11" customFormat="1" x14ac:dyDescent="0.25">
      <c r="C597" s="5"/>
      <c r="D597" s="12"/>
      <c r="E597" s="12"/>
      <c r="F597" s="27"/>
      <c r="G597" s="27"/>
      <c r="H597" s="27"/>
      <c r="I597" s="48">
        <f t="shared" si="18"/>
        <v>0</v>
      </c>
      <c r="K597" s="12"/>
      <c r="L597" s="12"/>
      <c r="M597" s="27"/>
      <c r="N597" s="27"/>
      <c r="O597" s="27"/>
      <c r="P597" s="48">
        <f t="shared" si="19"/>
        <v>0</v>
      </c>
    </row>
    <row r="598" spans="3:16" s="11" customFormat="1" x14ac:dyDescent="0.25">
      <c r="C598" s="5"/>
      <c r="D598" s="12"/>
      <c r="E598" s="12"/>
      <c r="F598" s="27"/>
      <c r="G598" s="27"/>
      <c r="H598" s="27"/>
      <c r="I598" s="48">
        <f t="shared" si="18"/>
        <v>0</v>
      </c>
      <c r="K598" s="12"/>
      <c r="L598" s="12"/>
      <c r="M598" s="27"/>
      <c r="N598" s="27"/>
      <c r="O598" s="27"/>
      <c r="P598" s="48">
        <f t="shared" si="19"/>
        <v>0</v>
      </c>
    </row>
    <row r="599" spans="3:16" s="11" customFormat="1" x14ac:dyDescent="0.25">
      <c r="C599" s="5"/>
      <c r="D599" s="12"/>
      <c r="E599" s="12"/>
      <c r="F599" s="27"/>
      <c r="G599" s="27"/>
      <c r="H599" s="27"/>
      <c r="I599" s="48">
        <f t="shared" si="18"/>
        <v>0</v>
      </c>
      <c r="K599" s="12"/>
      <c r="L599" s="12"/>
      <c r="M599" s="27"/>
      <c r="N599" s="27"/>
      <c r="O599" s="27"/>
      <c r="P599" s="48">
        <f t="shared" si="19"/>
        <v>0</v>
      </c>
    </row>
    <row r="600" spans="3:16" s="11" customFormat="1" x14ac:dyDescent="0.25">
      <c r="C600" s="5"/>
      <c r="D600" s="12"/>
      <c r="E600" s="12"/>
      <c r="F600" s="27"/>
      <c r="G600" s="27"/>
      <c r="H600" s="27"/>
      <c r="I600" s="48">
        <f t="shared" si="18"/>
        <v>0</v>
      </c>
      <c r="K600" s="12"/>
      <c r="L600" s="12"/>
      <c r="M600" s="27"/>
      <c r="N600" s="27"/>
      <c r="O600" s="27"/>
      <c r="P600" s="48">
        <f t="shared" si="19"/>
        <v>0</v>
      </c>
    </row>
    <row r="601" spans="3:16" s="11" customFormat="1" x14ac:dyDescent="0.25">
      <c r="C601" s="5"/>
      <c r="D601" s="12"/>
      <c r="E601" s="12"/>
      <c r="F601" s="27"/>
      <c r="G601" s="27"/>
      <c r="H601" s="27"/>
      <c r="I601" s="48">
        <f t="shared" si="18"/>
        <v>0</v>
      </c>
      <c r="K601" s="12"/>
      <c r="L601" s="12"/>
      <c r="M601" s="27"/>
      <c r="N601" s="27"/>
      <c r="O601" s="27"/>
      <c r="P601" s="48">
        <f t="shared" si="19"/>
        <v>0</v>
      </c>
    </row>
    <row r="602" spans="3:16" s="11" customFormat="1" x14ac:dyDescent="0.25">
      <c r="C602" s="5"/>
      <c r="D602" s="12"/>
      <c r="E602" s="12"/>
      <c r="F602" s="27"/>
      <c r="G602" s="27"/>
      <c r="H602" s="27"/>
      <c r="I602" s="48">
        <f t="shared" si="18"/>
        <v>0</v>
      </c>
      <c r="K602" s="12"/>
      <c r="L602" s="12"/>
      <c r="M602" s="27"/>
      <c r="N602" s="27"/>
      <c r="O602" s="27"/>
      <c r="P602" s="48">
        <f t="shared" si="19"/>
        <v>0</v>
      </c>
    </row>
    <row r="603" spans="3:16" s="11" customFormat="1" x14ac:dyDescent="0.25">
      <c r="C603" s="5"/>
      <c r="D603" s="12"/>
      <c r="E603" s="12"/>
      <c r="F603" s="27"/>
      <c r="G603" s="27"/>
      <c r="H603" s="27"/>
      <c r="I603" s="48">
        <f t="shared" si="18"/>
        <v>0</v>
      </c>
      <c r="K603" s="12"/>
      <c r="L603" s="12"/>
      <c r="M603" s="27"/>
      <c r="N603" s="27"/>
      <c r="O603" s="27"/>
      <c r="P603" s="48">
        <f t="shared" si="19"/>
        <v>0</v>
      </c>
    </row>
    <row r="604" spans="3:16" s="11" customFormat="1" x14ac:dyDescent="0.25">
      <c r="C604" s="5"/>
      <c r="D604" s="12"/>
      <c r="E604" s="12"/>
      <c r="F604" s="27"/>
      <c r="G604" s="27"/>
      <c r="H604" s="27"/>
      <c r="I604" s="48">
        <f t="shared" si="18"/>
        <v>0</v>
      </c>
      <c r="K604" s="12"/>
      <c r="L604" s="12"/>
      <c r="M604" s="27"/>
      <c r="N604" s="27"/>
      <c r="O604" s="27"/>
      <c r="P604" s="48">
        <f t="shared" si="19"/>
        <v>0</v>
      </c>
    </row>
    <row r="605" spans="3:16" s="11" customFormat="1" x14ac:dyDescent="0.25">
      <c r="C605" s="5"/>
      <c r="D605" s="12"/>
      <c r="E605" s="12"/>
      <c r="F605" s="27"/>
      <c r="G605" s="27"/>
      <c r="H605" s="27"/>
      <c r="I605" s="48">
        <f t="shared" si="18"/>
        <v>0</v>
      </c>
      <c r="K605" s="12"/>
      <c r="L605" s="12"/>
      <c r="M605" s="27"/>
      <c r="N605" s="27"/>
      <c r="O605" s="27"/>
      <c r="P605" s="48">
        <f t="shared" si="19"/>
        <v>0</v>
      </c>
    </row>
    <row r="606" spans="3:16" s="11" customFormat="1" x14ac:dyDescent="0.25">
      <c r="C606" s="5"/>
      <c r="D606" s="12"/>
      <c r="E606" s="12"/>
      <c r="F606" s="27"/>
      <c r="G606" s="27"/>
      <c r="H606" s="27"/>
      <c r="I606" s="48">
        <f t="shared" si="18"/>
        <v>0</v>
      </c>
      <c r="K606" s="12"/>
      <c r="L606" s="12"/>
      <c r="M606" s="27"/>
      <c r="N606" s="27"/>
      <c r="O606" s="27"/>
      <c r="P606" s="48">
        <f t="shared" si="19"/>
        <v>0</v>
      </c>
    </row>
    <row r="607" spans="3:16" s="11" customFormat="1" x14ac:dyDescent="0.25">
      <c r="C607" s="5"/>
      <c r="D607" s="12"/>
      <c r="E607" s="12"/>
      <c r="F607" s="27"/>
      <c r="G607" s="27"/>
      <c r="H607" s="27"/>
      <c r="I607" s="48">
        <f t="shared" si="18"/>
        <v>0</v>
      </c>
      <c r="K607" s="12"/>
      <c r="L607" s="12"/>
      <c r="M607" s="27"/>
      <c r="N607" s="27"/>
      <c r="O607" s="27"/>
      <c r="P607" s="48">
        <f t="shared" si="19"/>
        <v>0</v>
      </c>
    </row>
    <row r="608" spans="3:16" s="11" customFormat="1" x14ac:dyDescent="0.25">
      <c r="C608" s="5"/>
      <c r="D608" s="12"/>
      <c r="E608" s="12"/>
      <c r="F608" s="27"/>
      <c r="G608" s="27"/>
      <c r="H608" s="27"/>
      <c r="I608" s="48">
        <f t="shared" si="18"/>
        <v>0</v>
      </c>
      <c r="K608" s="12"/>
      <c r="L608" s="12"/>
      <c r="M608" s="27"/>
      <c r="N608" s="27"/>
      <c r="O608" s="27"/>
      <c r="P608" s="48">
        <f t="shared" si="19"/>
        <v>0</v>
      </c>
    </row>
    <row r="609" spans="3:16" s="11" customFormat="1" x14ac:dyDescent="0.25">
      <c r="C609" s="5"/>
      <c r="D609" s="12"/>
      <c r="E609" s="12"/>
      <c r="F609" s="27"/>
      <c r="G609" s="27"/>
      <c r="H609" s="27"/>
      <c r="I609" s="48">
        <f t="shared" si="18"/>
        <v>0</v>
      </c>
      <c r="K609" s="12"/>
      <c r="L609" s="12"/>
      <c r="M609" s="27"/>
      <c r="N609" s="27"/>
      <c r="O609" s="27"/>
      <c r="P609" s="48">
        <f t="shared" si="19"/>
        <v>0</v>
      </c>
    </row>
    <row r="610" spans="3:16" s="11" customFormat="1" x14ac:dyDescent="0.25">
      <c r="C610" s="5"/>
      <c r="D610" s="12"/>
      <c r="E610" s="12"/>
      <c r="F610" s="27"/>
      <c r="G610" s="27"/>
      <c r="H610" s="27"/>
      <c r="I610" s="48">
        <f t="shared" si="18"/>
        <v>0</v>
      </c>
      <c r="K610" s="12"/>
      <c r="L610" s="12"/>
      <c r="M610" s="27"/>
      <c r="N610" s="27"/>
      <c r="O610" s="27"/>
      <c r="P610" s="48">
        <f t="shared" si="19"/>
        <v>0</v>
      </c>
    </row>
    <row r="611" spans="3:16" s="11" customFormat="1" x14ac:dyDescent="0.25">
      <c r="C611" s="5"/>
      <c r="D611" s="12"/>
      <c r="E611" s="12"/>
      <c r="F611" s="27"/>
      <c r="G611" s="27"/>
      <c r="H611" s="27"/>
      <c r="I611" s="48">
        <f t="shared" si="18"/>
        <v>0</v>
      </c>
      <c r="K611" s="12"/>
      <c r="L611" s="12"/>
      <c r="M611" s="27"/>
      <c r="N611" s="27"/>
      <c r="O611" s="27"/>
      <c r="P611" s="48">
        <f t="shared" si="19"/>
        <v>0</v>
      </c>
    </row>
    <row r="612" spans="3:16" s="11" customFormat="1" x14ac:dyDescent="0.25">
      <c r="C612" s="5"/>
      <c r="D612" s="12"/>
      <c r="E612" s="12"/>
      <c r="F612" s="27"/>
      <c r="G612" s="27"/>
      <c r="H612" s="27"/>
      <c r="I612" s="48">
        <f t="shared" si="18"/>
        <v>0</v>
      </c>
      <c r="K612" s="12"/>
      <c r="L612" s="12"/>
      <c r="M612" s="27"/>
      <c r="N612" s="27"/>
      <c r="O612" s="27"/>
      <c r="P612" s="48">
        <f t="shared" si="19"/>
        <v>0</v>
      </c>
    </row>
    <row r="613" spans="3:16" s="11" customFormat="1" x14ac:dyDescent="0.25">
      <c r="C613" s="5"/>
      <c r="D613" s="12"/>
      <c r="E613" s="12"/>
      <c r="F613" s="27"/>
      <c r="G613" s="27"/>
      <c r="H613" s="27"/>
      <c r="I613" s="48">
        <f t="shared" si="18"/>
        <v>0</v>
      </c>
      <c r="K613" s="12"/>
      <c r="L613" s="12"/>
      <c r="M613" s="27"/>
      <c r="N613" s="27"/>
      <c r="O613" s="27"/>
      <c r="P613" s="48">
        <f t="shared" si="19"/>
        <v>0</v>
      </c>
    </row>
    <row r="614" spans="3:16" s="11" customFormat="1" x14ac:dyDescent="0.25">
      <c r="C614" s="5"/>
      <c r="D614" s="12"/>
      <c r="E614" s="12"/>
      <c r="F614" s="27"/>
      <c r="G614" s="27"/>
      <c r="H614" s="27"/>
      <c r="I614" s="48">
        <f t="shared" si="18"/>
        <v>0</v>
      </c>
      <c r="K614" s="12"/>
      <c r="L614" s="12"/>
      <c r="M614" s="27"/>
      <c r="N614" s="27"/>
      <c r="O614" s="27"/>
      <c r="P614" s="48">
        <f t="shared" si="19"/>
        <v>0</v>
      </c>
    </row>
    <row r="615" spans="3:16" s="11" customFormat="1" x14ac:dyDescent="0.25">
      <c r="C615" s="5"/>
      <c r="D615" s="12"/>
      <c r="E615" s="12"/>
      <c r="F615" s="27"/>
      <c r="G615" s="27"/>
      <c r="H615" s="27"/>
      <c r="I615" s="48">
        <f t="shared" si="18"/>
        <v>0</v>
      </c>
      <c r="K615" s="12"/>
      <c r="L615" s="12"/>
      <c r="M615" s="27"/>
      <c r="N615" s="27"/>
      <c r="O615" s="27"/>
      <c r="P615" s="48">
        <f t="shared" si="19"/>
        <v>0</v>
      </c>
    </row>
    <row r="616" spans="3:16" s="11" customFormat="1" x14ac:dyDescent="0.25">
      <c r="C616" s="5"/>
      <c r="D616" s="12"/>
      <c r="E616" s="12"/>
      <c r="F616" s="27"/>
      <c r="G616" s="27"/>
      <c r="H616" s="27"/>
      <c r="I616" s="48">
        <f t="shared" si="18"/>
        <v>0</v>
      </c>
      <c r="K616" s="12"/>
      <c r="L616" s="12"/>
      <c r="M616" s="27"/>
      <c r="N616" s="27"/>
      <c r="O616" s="27"/>
      <c r="P616" s="48">
        <f t="shared" si="19"/>
        <v>0</v>
      </c>
    </row>
    <row r="617" spans="3:16" s="11" customFormat="1" x14ac:dyDescent="0.25">
      <c r="C617" s="5"/>
      <c r="D617" s="12"/>
      <c r="E617" s="12"/>
      <c r="F617" s="27"/>
      <c r="G617" s="27"/>
      <c r="H617" s="27"/>
      <c r="I617" s="48">
        <f t="shared" si="18"/>
        <v>0</v>
      </c>
      <c r="K617" s="12"/>
      <c r="L617" s="12"/>
      <c r="M617" s="27"/>
      <c r="N617" s="27"/>
      <c r="O617" s="27"/>
      <c r="P617" s="48">
        <f t="shared" si="19"/>
        <v>0</v>
      </c>
    </row>
    <row r="618" spans="3:16" s="11" customFormat="1" x14ac:dyDescent="0.25">
      <c r="C618" s="5"/>
      <c r="D618" s="12"/>
      <c r="E618" s="12"/>
      <c r="F618" s="27"/>
      <c r="G618" s="27"/>
      <c r="H618" s="27"/>
      <c r="I618" s="48">
        <f t="shared" si="18"/>
        <v>0</v>
      </c>
      <c r="K618" s="12"/>
      <c r="L618" s="12"/>
      <c r="M618" s="27"/>
      <c r="N618" s="27"/>
      <c r="O618" s="27"/>
      <c r="P618" s="48">
        <f t="shared" si="19"/>
        <v>0</v>
      </c>
    </row>
    <row r="619" spans="3:16" s="11" customFormat="1" x14ac:dyDescent="0.25">
      <c r="C619" s="5"/>
      <c r="D619" s="12"/>
      <c r="E619" s="12"/>
      <c r="F619" s="27"/>
      <c r="G619" s="27"/>
      <c r="H619" s="27"/>
      <c r="I619" s="48">
        <f t="shared" si="18"/>
        <v>0</v>
      </c>
      <c r="K619" s="12"/>
      <c r="L619" s="12"/>
      <c r="M619" s="27"/>
      <c r="N619" s="27"/>
      <c r="O619" s="27"/>
      <c r="P619" s="48">
        <f t="shared" si="19"/>
        <v>0</v>
      </c>
    </row>
    <row r="620" spans="3:16" s="11" customFormat="1" x14ac:dyDescent="0.25">
      <c r="C620" s="5"/>
      <c r="D620" s="12"/>
      <c r="E620" s="12"/>
      <c r="F620" s="27"/>
      <c r="G620" s="27"/>
      <c r="H620" s="27"/>
      <c r="I620" s="48">
        <f t="shared" si="18"/>
        <v>0</v>
      </c>
      <c r="K620" s="12"/>
      <c r="L620" s="12"/>
      <c r="M620" s="27"/>
      <c r="N620" s="27"/>
      <c r="O620" s="27"/>
      <c r="P620" s="48">
        <f t="shared" si="19"/>
        <v>0</v>
      </c>
    </row>
    <row r="621" spans="3:16" s="11" customFormat="1" x14ac:dyDescent="0.25">
      <c r="C621" s="5"/>
      <c r="D621" s="12"/>
      <c r="E621" s="12"/>
      <c r="F621" s="27"/>
      <c r="G621" s="27"/>
      <c r="H621" s="27"/>
      <c r="I621" s="48">
        <f t="shared" si="18"/>
        <v>0</v>
      </c>
      <c r="K621" s="12"/>
      <c r="L621" s="12"/>
      <c r="M621" s="27"/>
      <c r="N621" s="27"/>
      <c r="O621" s="27"/>
      <c r="P621" s="48">
        <f t="shared" si="19"/>
        <v>0</v>
      </c>
    </row>
    <row r="622" spans="3:16" s="11" customFormat="1" x14ac:dyDescent="0.25">
      <c r="C622" s="5"/>
      <c r="D622" s="12"/>
      <c r="E622" s="12"/>
      <c r="F622" s="27"/>
      <c r="G622" s="27"/>
      <c r="H622" s="27"/>
      <c r="I622" s="48">
        <f t="shared" si="18"/>
        <v>0</v>
      </c>
      <c r="K622" s="12"/>
      <c r="L622" s="12"/>
      <c r="M622" s="27"/>
      <c r="N622" s="27"/>
      <c r="O622" s="27"/>
      <c r="P622" s="48">
        <f t="shared" si="19"/>
        <v>0</v>
      </c>
    </row>
    <row r="623" spans="3:16" s="11" customFormat="1" x14ac:dyDescent="0.25">
      <c r="C623" s="5"/>
      <c r="D623" s="12"/>
      <c r="E623" s="12"/>
      <c r="F623" s="27"/>
      <c r="G623" s="27"/>
      <c r="H623" s="27"/>
      <c r="I623" s="48">
        <f t="shared" si="18"/>
        <v>0</v>
      </c>
      <c r="K623" s="12"/>
      <c r="L623" s="12"/>
      <c r="M623" s="27"/>
      <c r="N623" s="27"/>
      <c r="O623" s="27"/>
      <c r="P623" s="48">
        <f t="shared" si="19"/>
        <v>0</v>
      </c>
    </row>
    <row r="624" spans="3:16" s="11" customFormat="1" x14ac:dyDescent="0.25">
      <c r="C624" s="5"/>
      <c r="D624" s="12"/>
      <c r="E624" s="12"/>
      <c r="F624" s="27"/>
      <c r="G624" s="27"/>
      <c r="H624" s="27"/>
      <c r="I624" s="48">
        <f t="shared" si="18"/>
        <v>0</v>
      </c>
      <c r="K624" s="12"/>
      <c r="L624" s="12"/>
      <c r="M624" s="27"/>
      <c r="N624" s="27"/>
      <c r="O624" s="27"/>
      <c r="P624" s="48">
        <f t="shared" si="19"/>
        <v>0</v>
      </c>
    </row>
    <row r="625" spans="3:16" s="11" customFormat="1" x14ac:dyDescent="0.25">
      <c r="C625" s="5"/>
      <c r="D625" s="12"/>
      <c r="E625" s="12"/>
      <c r="F625" s="27"/>
      <c r="G625" s="27"/>
      <c r="H625" s="27"/>
      <c r="I625" s="48">
        <f t="shared" si="18"/>
        <v>0</v>
      </c>
      <c r="K625" s="12"/>
      <c r="L625" s="12"/>
      <c r="M625" s="27"/>
      <c r="N625" s="27"/>
      <c r="O625" s="27"/>
      <c r="P625" s="48">
        <f t="shared" si="19"/>
        <v>0</v>
      </c>
    </row>
    <row r="626" spans="3:16" s="11" customFormat="1" x14ac:dyDescent="0.25">
      <c r="C626" s="5"/>
      <c r="D626" s="12"/>
      <c r="E626" s="12"/>
      <c r="F626" s="27"/>
      <c r="G626" s="27"/>
      <c r="H626" s="27"/>
      <c r="I626" s="48">
        <f t="shared" si="18"/>
        <v>0</v>
      </c>
      <c r="K626" s="12"/>
      <c r="L626" s="12"/>
      <c r="M626" s="27"/>
      <c r="N626" s="27"/>
      <c r="O626" s="27"/>
      <c r="P626" s="48">
        <f t="shared" si="19"/>
        <v>0</v>
      </c>
    </row>
    <row r="627" spans="3:16" s="11" customFormat="1" x14ac:dyDescent="0.25">
      <c r="C627" s="5"/>
      <c r="D627" s="12"/>
      <c r="E627" s="12"/>
      <c r="F627" s="27"/>
      <c r="G627" s="27"/>
      <c r="H627" s="27"/>
      <c r="I627" s="48">
        <f t="shared" si="18"/>
        <v>0</v>
      </c>
      <c r="K627" s="12"/>
      <c r="L627" s="12"/>
      <c r="M627" s="27"/>
      <c r="N627" s="27"/>
      <c r="O627" s="27"/>
      <c r="P627" s="48">
        <f t="shared" si="19"/>
        <v>0</v>
      </c>
    </row>
    <row r="628" spans="3:16" s="11" customFormat="1" x14ac:dyDescent="0.25">
      <c r="C628" s="5"/>
      <c r="D628" s="12"/>
      <c r="E628" s="12"/>
      <c r="F628" s="27"/>
      <c r="G628" s="27"/>
      <c r="H628" s="27"/>
      <c r="I628" s="48">
        <f t="shared" si="18"/>
        <v>0</v>
      </c>
      <c r="K628" s="12"/>
      <c r="L628" s="12"/>
      <c r="M628" s="27"/>
      <c r="N628" s="27"/>
      <c r="O628" s="27"/>
      <c r="P628" s="48">
        <f t="shared" si="19"/>
        <v>0</v>
      </c>
    </row>
    <row r="629" spans="3:16" s="11" customFormat="1" x14ac:dyDescent="0.25">
      <c r="C629" s="5"/>
      <c r="D629" s="12"/>
      <c r="E629" s="12"/>
      <c r="F629" s="27"/>
      <c r="G629" s="27"/>
      <c r="H629" s="27"/>
      <c r="I629" s="48">
        <f t="shared" si="18"/>
        <v>0</v>
      </c>
      <c r="K629" s="12"/>
      <c r="L629" s="12"/>
      <c r="M629" s="27"/>
      <c r="N629" s="27"/>
      <c r="O629" s="27"/>
      <c r="P629" s="48">
        <f t="shared" si="19"/>
        <v>0</v>
      </c>
    </row>
    <row r="630" spans="3:16" s="11" customFormat="1" x14ac:dyDescent="0.25">
      <c r="C630" s="5"/>
      <c r="D630" s="12"/>
      <c r="E630" s="12"/>
      <c r="F630" s="27"/>
      <c r="G630" s="27"/>
      <c r="H630" s="27"/>
      <c r="I630" s="48">
        <f t="shared" si="18"/>
        <v>0</v>
      </c>
      <c r="K630" s="12"/>
      <c r="L630" s="12"/>
      <c r="M630" s="27"/>
      <c r="N630" s="27"/>
      <c r="O630" s="27"/>
      <c r="P630" s="48">
        <f t="shared" si="19"/>
        <v>0</v>
      </c>
    </row>
    <row r="631" spans="3:16" s="11" customFormat="1" x14ac:dyDescent="0.25">
      <c r="C631" s="5"/>
      <c r="D631" s="12"/>
      <c r="E631" s="12"/>
      <c r="F631" s="27"/>
      <c r="G631" s="27"/>
      <c r="H631" s="27"/>
      <c r="I631" s="48">
        <f t="shared" si="18"/>
        <v>0</v>
      </c>
      <c r="K631" s="12"/>
      <c r="L631" s="12"/>
      <c r="M631" s="27"/>
      <c r="N631" s="27"/>
      <c r="O631" s="27"/>
      <c r="P631" s="48">
        <f t="shared" si="19"/>
        <v>0</v>
      </c>
    </row>
    <row r="632" spans="3:16" s="11" customFormat="1" x14ac:dyDescent="0.25">
      <c r="C632" s="5"/>
      <c r="D632" s="12"/>
      <c r="E632" s="12"/>
      <c r="F632" s="27"/>
      <c r="G632" s="27"/>
      <c r="H632" s="27"/>
      <c r="I632" s="48">
        <f t="shared" si="18"/>
        <v>0</v>
      </c>
      <c r="K632" s="12"/>
      <c r="L632" s="12"/>
      <c r="M632" s="27"/>
      <c r="N632" s="27"/>
      <c r="O632" s="27"/>
      <c r="P632" s="48">
        <f t="shared" si="19"/>
        <v>0</v>
      </c>
    </row>
    <row r="633" spans="3:16" s="11" customFormat="1" x14ac:dyDescent="0.25">
      <c r="C633" s="5"/>
      <c r="D633" s="12"/>
      <c r="E633" s="12"/>
      <c r="F633" s="27"/>
      <c r="G633" s="27"/>
      <c r="H633" s="27"/>
      <c r="I633" s="48">
        <f t="shared" si="18"/>
        <v>0</v>
      </c>
      <c r="K633" s="12"/>
      <c r="L633" s="12"/>
      <c r="M633" s="27"/>
      <c r="N633" s="27"/>
      <c r="O633" s="27"/>
      <c r="P633" s="48">
        <f t="shared" si="19"/>
        <v>0</v>
      </c>
    </row>
    <row r="634" spans="3:16" s="11" customFormat="1" x14ac:dyDescent="0.25">
      <c r="C634" s="5"/>
      <c r="D634" s="12"/>
      <c r="E634" s="12"/>
      <c r="F634" s="27"/>
      <c r="G634" s="27"/>
      <c r="H634" s="27"/>
      <c r="I634" s="48">
        <f t="shared" si="18"/>
        <v>0</v>
      </c>
      <c r="K634" s="12"/>
      <c r="L634" s="12"/>
      <c r="M634" s="27"/>
      <c r="N634" s="27"/>
      <c r="O634" s="27"/>
      <c r="P634" s="48">
        <f t="shared" si="19"/>
        <v>0</v>
      </c>
    </row>
    <row r="635" spans="3:16" s="11" customFormat="1" x14ac:dyDescent="0.25">
      <c r="C635" s="5"/>
      <c r="D635" s="12"/>
      <c r="E635" s="12"/>
      <c r="F635" s="27"/>
      <c r="G635" s="27"/>
      <c r="H635" s="27"/>
      <c r="I635" s="48">
        <f t="shared" si="18"/>
        <v>0</v>
      </c>
      <c r="K635" s="12"/>
      <c r="L635" s="12"/>
      <c r="M635" s="27"/>
      <c r="N635" s="27"/>
      <c r="O635" s="27"/>
      <c r="P635" s="48">
        <f t="shared" si="19"/>
        <v>0</v>
      </c>
    </row>
    <row r="636" spans="3:16" s="11" customFormat="1" x14ac:dyDescent="0.25">
      <c r="C636" s="5"/>
      <c r="D636" s="12"/>
      <c r="E636" s="12"/>
      <c r="F636" s="27"/>
      <c r="G636" s="27"/>
      <c r="H636" s="27"/>
      <c r="I636" s="48">
        <f t="shared" si="18"/>
        <v>0</v>
      </c>
      <c r="K636" s="12"/>
      <c r="L636" s="12"/>
      <c r="M636" s="27"/>
      <c r="N636" s="27"/>
      <c r="O636" s="27"/>
      <c r="P636" s="48">
        <f t="shared" si="19"/>
        <v>0</v>
      </c>
    </row>
    <row r="637" spans="3:16" s="11" customFormat="1" x14ac:dyDescent="0.25">
      <c r="C637" s="5"/>
      <c r="D637" s="12"/>
      <c r="E637" s="12"/>
      <c r="F637" s="27"/>
      <c r="G637" s="27"/>
      <c r="H637" s="27"/>
      <c r="I637" s="48">
        <f t="shared" si="18"/>
        <v>0</v>
      </c>
      <c r="K637" s="12"/>
      <c r="L637" s="12"/>
      <c r="M637" s="27"/>
      <c r="N637" s="27"/>
      <c r="O637" s="27"/>
      <c r="P637" s="48">
        <f t="shared" si="19"/>
        <v>0</v>
      </c>
    </row>
    <row r="638" spans="3:16" s="11" customFormat="1" x14ac:dyDescent="0.25">
      <c r="C638" s="5"/>
      <c r="D638" s="12"/>
      <c r="E638" s="12"/>
      <c r="F638" s="27"/>
      <c r="G638" s="27"/>
      <c r="H638" s="27"/>
      <c r="I638" s="48">
        <f t="shared" si="18"/>
        <v>0</v>
      </c>
      <c r="K638" s="12"/>
      <c r="L638" s="12"/>
      <c r="M638" s="27"/>
      <c r="N638" s="27"/>
      <c r="O638" s="27"/>
      <c r="P638" s="48">
        <f t="shared" si="19"/>
        <v>0</v>
      </c>
    </row>
    <row r="639" spans="3:16" s="11" customFormat="1" x14ac:dyDescent="0.25">
      <c r="C639" s="5"/>
      <c r="D639" s="12"/>
      <c r="E639" s="12"/>
      <c r="F639" s="27"/>
      <c r="G639" s="27"/>
      <c r="H639" s="27"/>
      <c r="I639" s="48">
        <f t="shared" si="18"/>
        <v>0</v>
      </c>
      <c r="K639" s="12"/>
      <c r="L639" s="12"/>
      <c r="M639" s="27"/>
      <c r="N639" s="27"/>
      <c r="O639" s="27"/>
      <c r="P639" s="48">
        <f t="shared" si="19"/>
        <v>0</v>
      </c>
    </row>
    <row r="640" spans="3:16" s="11" customFormat="1" x14ac:dyDescent="0.25">
      <c r="C640" s="5"/>
      <c r="D640" s="12"/>
      <c r="E640" s="12"/>
      <c r="F640" s="27"/>
      <c r="G640" s="27"/>
      <c r="H640" s="27"/>
      <c r="I640" s="48">
        <f t="shared" si="18"/>
        <v>0</v>
      </c>
      <c r="K640" s="12"/>
      <c r="L640" s="12"/>
      <c r="M640" s="27"/>
      <c r="N640" s="27"/>
      <c r="O640" s="27"/>
      <c r="P640" s="48">
        <f t="shared" si="19"/>
        <v>0</v>
      </c>
    </row>
    <row r="641" spans="3:16" s="11" customFormat="1" x14ac:dyDescent="0.25">
      <c r="C641" s="5"/>
      <c r="D641" s="12"/>
      <c r="E641" s="12"/>
      <c r="F641" s="27"/>
      <c r="G641" s="27"/>
      <c r="H641" s="27"/>
      <c r="I641" s="48">
        <f t="shared" si="18"/>
        <v>0</v>
      </c>
      <c r="K641" s="12"/>
      <c r="L641" s="12"/>
      <c r="M641" s="27"/>
      <c r="N641" s="27"/>
      <c r="O641" s="27"/>
      <c r="P641" s="48">
        <f t="shared" si="19"/>
        <v>0</v>
      </c>
    </row>
    <row r="642" spans="3:16" s="11" customFormat="1" x14ac:dyDescent="0.25">
      <c r="C642" s="5"/>
      <c r="D642" s="12"/>
      <c r="E642" s="12"/>
      <c r="F642" s="27"/>
      <c r="G642" s="27"/>
      <c r="H642" s="27"/>
      <c r="I642" s="48">
        <f t="shared" si="18"/>
        <v>0</v>
      </c>
      <c r="K642" s="12"/>
      <c r="L642" s="12"/>
      <c r="M642" s="27"/>
      <c r="N642" s="27"/>
      <c r="O642" s="27"/>
      <c r="P642" s="48">
        <f t="shared" si="19"/>
        <v>0</v>
      </c>
    </row>
    <row r="643" spans="3:16" s="11" customFormat="1" x14ac:dyDescent="0.25">
      <c r="C643" s="5"/>
      <c r="D643" s="12"/>
      <c r="E643" s="12"/>
      <c r="F643" s="27"/>
      <c r="G643" s="27"/>
      <c r="H643" s="27"/>
      <c r="I643" s="48">
        <f t="shared" si="18"/>
        <v>0</v>
      </c>
      <c r="K643" s="12"/>
      <c r="L643" s="12"/>
      <c r="M643" s="27"/>
      <c r="N643" s="27"/>
      <c r="O643" s="27"/>
      <c r="P643" s="48">
        <f t="shared" si="19"/>
        <v>0</v>
      </c>
    </row>
    <row r="644" spans="3:16" s="11" customFormat="1" x14ac:dyDescent="0.25">
      <c r="C644" s="5"/>
      <c r="D644" s="12"/>
      <c r="E644" s="12"/>
      <c r="F644" s="27"/>
      <c r="G644" s="27"/>
      <c r="H644" s="27"/>
      <c r="I644" s="48">
        <f t="shared" si="18"/>
        <v>0</v>
      </c>
      <c r="K644" s="12"/>
      <c r="L644" s="12"/>
      <c r="M644" s="27"/>
      <c r="N644" s="27"/>
      <c r="O644" s="27"/>
      <c r="P644" s="48">
        <f t="shared" si="19"/>
        <v>0</v>
      </c>
    </row>
    <row r="645" spans="3:16" s="11" customFormat="1" x14ac:dyDescent="0.25">
      <c r="C645" s="5"/>
      <c r="D645" s="12"/>
      <c r="E645" s="12"/>
      <c r="F645" s="27"/>
      <c r="G645" s="27"/>
      <c r="H645" s="27"/>
      <c r="I645" s="48">
        <f t="shared" si="18"/>
        <v>0</v>
      </c>
      <c r="K645" s="12"/>
      <c r="L645" s="12"/>
      <c r="M645" s="27"/>
      <c r="N645" s="27"/>
      <c r="O645" s="27"/>
      <c r="P645" s="48">
        <f t="shared" si="19"/>
        <v>0</v>
      </c>
    </row>
    <row r="646" spans="3:16" s="11" customFormat="1" x14ac:dyDescent="0.25">
      <c r="C646" s="5"/>
      <c r="D646" s="12"/>
      <c r="E646" s="12"/>
      <c r="F646" s="27"/>
      <c r="G646" s="27"/>
      <c r="H646" s="27"/>
      <c r="I646" s="48">
        <f t="shared" si="18"/>
        <v>0</v>
      </c>
      <c r="K646" s="12"/>
      <c r="L646" s="12"/>
      <c r="M646" s="27"/>
      <c r="N646" s="27"/>
      <c r="O646" s="27"/>
      <c r="P646" s="48">
        <f t="shared" si="19"/>
        <v>0</v>
      </c>
    </row>
    <row r="647" spans="3:16" s="11" customFormat="1" x14ac:dyDescent="0.25">
      <c r="C647" s="5"/>
      <c r="D647" s="12"/>
      <c r="E647" s="12"/>
      <c r="F647" s="27"/>
      <c r="G647" s="27"/>
      <c r="H647" s="27"/>
      <c r="I647" s="48">
        <f t="shared" si="18"/>
        <v>0</v>
      </c>
      <c r="K647" s="12"/>
      <c r="L647" s="12"/>
      <c r="M647" s="27"/>
      <c r="N647" s="27"/>
      <c r="O647" s="27"/>
      <c r="P647" s="48">
        <f t="shared" si="19"/>
        <v>0</v>
      </c>
    </row>
    <row r="648" spans="3:16" s="11" customFormat="1" x14ac:dyDescent="0.25">
      <c r="C648" s="5"/>
      <c r="D648" s="12"/>
      <c r="E648" s="12"/>
      <c r="F648" s="27"/>
      <c r="G648" s="27"/>
      <c r="H648" s="27"/>
      <c r="I648" s="48">
        <f t="shared" si="18"/>
        <v>0</v>
      </c>
      <c r="K648" s="12"/>
      <c r="L648" s="12"/>
      <c r="M648" s="27"/>
      <c r="N648" s="27"/>
      <c r="O648" s="27"/>
      <c r="P648" s="48">
        <f t="shared" si="19"/>
        <v>0</v>
      </c>
    </row>
    <row r="649" spans="3:16" s="11" customFormat="1" x14ac:dyDescent="0.25">
      <c r="C649" s="5"/>
      <c r="D649" s="12"/>
      <c r="E649" s="12"/>
      <c r="F649" s="27"/>
      <c r="G649" s="27"/>
      <c r="H649" s="27"/>
      <c r="I649" s="48">
        <f t="shared" si="18"/>
        <v>0</v>
      </c>
      <c r="K649" s="12"/>
      <c r="L649" s="12"/>
      <c r="M649" s="27"/>
      <c r="N649" s="27"/>
      <c r="O649" s="27"/>
      <c r="P649" s="48">
        <f t="shared" si="19"/>
        <v>0</v>
      </c>
    </row>
    <row r="650" spans="3:16" s="11" customFormat="1" x14ac:dyDescent="0.25">
      <c r="C650" s="5"/>
      <c r="D650" s="12"/>
      <c r="E650" s="12"/>
      <c r="F650" s="27"/>
      <c r="G650" s="27"/>
      <c r="H650" s="27"/>
      <c r="I650" s="48">
        <f t="shared" si="18"/>
        <v>0</v>
      </c>
      <c r="K650" s="12"/>
      <c r="L650" s="12"/>
      <c r="M650" s="27"/>
      <c r="N650" s="27"/>
      <c r="O650" s="27"/>
      <c r="P650" s="48">
        <f t="shared" si="19"/>
        <v>0</v>
      </c>
    </row>
    <row r="651" spans="3:16" s="11" customFormat="1" x14ac:dyDescent="0.25">
      <c r="C651" s="5"/>
      <c r="D651" s="12"/>
      <c r="E651" s="12"/>
      <c r="F651" s="27"/>
      <c r="G651" s="27"/>
      <c r="H651" s="27"/>
      <c r="I651" s="48">
        <f t="shared" si="18"/>
        <v>0</v>
      </c>
      <c r="K651" s="12"/>
      <c r="L651" s="12"/>
      <c r="M651" s="27"/>
      <c r="N651" s="27"/>
      <c r="O651" s="27"/>
      <c r="P651" s="48">
        <f t="shared" si="19"/>
        <v>0</v>
      </c>
    </row>
    <row r="652" spans="3:16" s="11" customFormat="1" x14ac:dyDescent="0.25">
      <c r="C652" s="5"/>
      <c r="D652" s="12"/>
      <c r="E652" s="12"/>
      <c r="F652" s="27"/>
      <c r="G652" s="27"/>
      <c r="H652" s="27"/>
      <c r="I652" s="48">
        <f t="shared" si="18"/>
        <v>0</v>
      </c>
      <c r="K652" s="12"/>
      <c r="L652" s="12"/>
      <c r="M652" s="27"/>
      <c r="N652" s="27"/>
      <c r="O652" s="27"/>
      <c r="P652" s="48">
        <f t="shared" si="19"/>
        <v>0</v>
      </c>
    </row>
    <row r="653" spans="3:16" s="11" customFormat="1" x14ac:dyDescent="0.25">
      <c r="C653" s="5"/>
      <c r="D653" s="12"/>
      <c r="E653" s="12"/>
      <c r="F653" s="27"/>
      <c r="G653" s="27"/>
      <c r="H653" s="27"/>
      <c r="I653" s="48">
        <f t="shared" ref="I653:I716" si="20">MIN(D653,F653,G653)*H653</f>
        <v>0</v>
      </c>
      <c r="K653" s="12"/>
      <c r="L653" s="12"/>
      <c r="M653" s="27"/>
      <c r="N653" s="27"/>
      <c r="O653" s="27"/>
      <c r="P653" s="48">
        <f t="shared" si="19"/>
        <v>0</v>
      </c>
    </row>
    <row r="654" spans="3:16" s="11" customFormat="1" x14ac:dyDescent="0.25">
      <c r="C654" s="5"/>
      <c r="D654" s="12"/>
      <c r="E654" s="12"/>
      <c r="F654" s="27"/>
      <c r="G654" s="27"/>
      <c r="H654" s="27"/>
      <c r="I654" s="48">
        <f t="shared" si="20"/>
        <v>0</v>
      </c>
      <c r="K654" s="12"/>
      <c r="L654" s="12"/>
      <c r="M654" s="27"/>
      <c r="N654" s="27"/>
      <c r="O654" s="27"/>
      <c r="P654" s="48">
        <f t="shared" ref="P654:P717" si="21">MIN(K654,M654,N654)*O654</f>
        <v>0</v>
      </c>
    </row>
    <row r="655" spans="3:16" s="11" customFormat="1" x14ac:dyDescent="0.25">
      <c r="C655" s="5"/>
      <c r="D655" s="12"/>
      <c r="E655" s="12"/>
      <c r="F655" s="27"/>
      <c r="G655" s="27"/>
      <c r="H655" s="27"/>
      <c r="I655" s="48">
        <f t="shared" si="20"/>
        <v>0</v>
      </c>
      <c r="K655" s="12"/>
      <c r="L655" s="12"/>
      <c r="M655" s="27"/>
      <c r="N655" s="27"/>
      <c r="O655" s="27"/>
      <c r="P655" s="48">
        <f t="shared" si="21"/>
        <v>0</v>
      </c>
    </row>
    <row r="656" spans="3:16" s="11" customFormat="1" x14ac:dyDescent="0.25">
      <c r="C656" s="5"/>
      <c r="D656" s="12"/>
      <c r="E656" s="12"/>
      <c r="F656" s="27"/>
      <c r="G656" s="27"/>
      <c r="H656" s="27"/>
      <c r="I656" s="48">
        <f t="shared" si="20"/>
        <v>0</v>
      </c>
      <c r="K656" s="12"/>
      <c r="L656" s="12"/>
      <c r="M656" s="27"/>
      <c r="N656" s="27"/>
      <c r="O656" s="27"/>
      <c r="P656" s="48">
        <f t="shared" si="21"/>
        <v>0</v>
      </c>
    </row>
    <row r="657" spans="3:16" s="11" customFormat="1" x14ac:dyDescent="0.25">
      <c r="C657" s="5"/>
      <c r="D657" s="12"/>
      <c r="E657" s="12"/>
      <c r="F657" s="27"/>
      <c r="G657" s="27"/>
      <c r="H657" s="27"/>
      <c r="I657" s="48">
        <f t="shared" si="20"/>
        <v>0</v>
      </c>
      <c r="K657" s="12"/>
      <c r="L657" s="12"/>
      <c r="M657" s="27"/>
      <c r="N657" s="27"/>
      <c r="O657" s="27"/>
      <c r="P657" s="48">
        <f t="shared" si="21"/>
        <v>0</v>
      </c>
    </row>
    <row r="658" spans="3:16" s="11" customFormat="1" x14ac:dyDescent="0.25">
      <c r="C658" s="5"/>
      <c r="D658" s="12"/>
      <c r="E658" s="12"/>
      <c r="F658" s="27"/>
      <c r="G658" s="27"/>
      <c r="H658" s="27"/>
      <c r="I658" s="48">
        <f t="shared" si="20"/>
        <v>0</v>
      </c>
      <c r="K658" s="12"/>
      <c r="L658" s="12"/>
      <c r="M658" s="27"/>
      <c r="N658" s="27"/>
      <c r="O658" s="27"/>
      <c r="P658" s="48">
        <f t="shared" si="21"/>
        <v>0</v>
      </c>
    </row>
    <row r="659" spans="3:16" s="11" customFormat="1" x14ac:dyDescent="0.25">
      <c r="C659" s="5"/>
      <c r="D659" s="12"/>
      <c r="E659" s="12"/>
      <c r="F659" s="27"/>
      <c r="G659" s="27"/>
      <c r="H659" s="27"/>
      <c r="I659" s="48">
        <f t="shared" si="20"/>
        <v>0</v>
      </c>
      <c r="K659" s="12"/>
      <c r="L659" s="12"/>
      <c r="M659" s="27"/>
      <c r="N659" s="27"/>
      <c r="O659" s="27"/>
      <c r="P659" s="48">
        <f t="shared" si="21"/>
        <v>0</v>
      </c>
    </row>
    <row r="660" spans="3:16" s="11" customFormat="1" x14ac:dyDescent="0.25">
      <c r="C660" s="5"/>
      <c r="D660" s="12"/>
      <c r="E660" s="12"/>
      <c r="F660" s="27"/>
      <c r="G660" s="27"/>
      <c r="H660" s="27"/>
      <c r="I660" s="48">
        <f t="shared" si="20"/>
        <v>0</v>
      </c>
      <c r="K660" s="12"/>
      <c r="L660" s="12"/>
      <c r="M660" s="27"/>
      <c r="N660" s="27"/>
      <c r="O660" s="27"/>
      <c r="P660" s="48">
        <f t="shared" si="21"/>
        <v>0</v>
      </c>
    </row>
    <row r="661" spans="3:16" s="11" customFormat="1" x14ac:dyDescent="0.25">
      <c r="C661" s="5"/>
      <c r="D661" s="12"/>
      <c r="E661" s="12"/>
      <c r="F661" s="27"/>
      <c r="G661" s="27"/>
      <c r="H661" s="27"/>
      <c r="I661" s="48">
        <f t="shared" si="20"/>
        <v>0</v>
      </c>
      <c r="K661" s="12"/>
      <c r="L661" s="12"/>
      <c r="M661" s="27"/>
      <c r="N661" s="27"/>
      <c r="O661" s="27"/>
      <c r="P661" s="48">
        <f t="shared" si="21"/>
        <v>0</v>
      </c>
    </row>
    <row r="662" spans="3:16" s="11" customFormat="1" x14ac:dyDescent="0.25">
      <c r="C662" s="5"/>
      <c r="D662" s="12"/>
      <c r="E662" s="12"/>
      <c r="F662" s="27"/>
      <c r="G662" s="27"/>
      <c r="H662" s="27"/>
      <c r="I662" s="48">
        <f t="shared" si="20"/>
        <v>0</v>
      </c>
      <c r="K662" s="12"/>
      <c r="L662" s="12"/>
      <c r="M662" s="27"/>
      <c r="N662" s="27"/>
      <c r="O662" s="27"/>
      <c r="P662" s="48">
        <f t="shared" si="21"/>
        <v>0</v>
      </c>
    </row>
    <row r="663" spans="3:16" s="11" customFormat="1" x14ac:dyDescent="0.25">
      <c r="C663" s="5"/>
      <c r="D663" s="12"/>
      <c r="E663" s="12"/>
      <c r="F663" s="27"/>
      <c r="G663" s="27"/>
      <c r="H663" s="27"/>
      <c r="I663" s="48">
        <f t="shared" si="20"/>
        <v>0</v>
      </c>
      <c r="K663" s="12"/>
      <c r="L663" s="12"/>
      <c r="M663" s="27"/>
      <c r="N663" s="27"/>
      <c r="O663" s="27"/>
      <c r="P663" s="48">
        <f t="shared" si="21"/>
        <v>0</v>
      </c>
    </row>
    <row r="664" spans="3:16" s="11" customFormat="1" x14ac:dyDescent="0.25">
      <c r="C664" s="5"/>
      <c r="D664" s="12"/>
      <c r="E664" s="12"/>
      <c r="F664" s="27"/>
      <c r="G664" s="27"/>
      <c r="H664" s="27"/>
      <c r="I664" s="48">
        <f t="shared" si="20"/>
        <v>0</v>
      </c>
      <c r="K664" s="12"/>
      <c r="L664" s="12"/>
      <c r="M664" s="27"/>
      <c r="N664" s="27"/>
      <c r="O664" s="27"/>
      <c r="P664" s="48">
        <f t="shared" si="21"/>
        <v>0</v>
      </c>
    </row>
    <row r="665" spans="3:16" s="11" customFormat="1" x14ac:dyDescent="0.25">
      <c r="C665" s="5"/>
      <c r="D665" s="12"/>
      <c r="E665" s="12"/>
      <c r="F665" s="27"/>
      <c r="G665" s="27"/>
      <c r="H665" s="27"/>
      <c r="I665" s="48">
        <f t="shared" si="20"/>
        <v>0</v>
      </c>
      <c r="K665" s="12"/>
      <c r="L665" s="12"/>
      <c r="M665" s="27"/>
      <c r="N665" s="27"/>
      <c r="O665" s="27"/>
      <c r="P665" s="48">
        <f t="shared" si="21"/>
        <v>0</v>
      </c>
    </row>
    <row r="666" spans="3:16" s="11" customFormat="1" x14ac:dyDescent="0.25">
      <c r="C666" s="5"/>
      <c r="D666" s="12"/>
      <c r="E666" s="12"/>
      <c r="F666" s="27"/>
      <c r="G666" s="27"/>
      <c r="H666" s="27"/>
      <c r="I666" s="48">
        <f t="shared" si="20"/>
        <v>0</v>
      </c>
      <c r="K666" s="12"/>
      <c r="L666" s="12"/>
      <c r="M666" s="27"/>
      <c r="N666" s="27"/>
      <c r="O666" s="27"/>
      <c r="P666" s="48">
        <f t="shared" si="21"/>
        <v>0</v>
      </c>
    </row>
    <row r="667" spans="3:16" s="11" customFormat="1" x14ac:dyDescent="0.25">
      <c r="C667" s="5"/>
      <c r="D667" s="12"/>
      <c r="E667" s="12"/>
      <c r="F667" s="27"/>
      <c r="G667" s="27"/>
      <c r="H667" s="27"/>
      <c r="I667" s="48">
        <f t="shared" si="20"/>
        <v>0</v>
      </c>
      <c r="K667" s="12"/>
      <c r="L667" s="12"/>
      <c r="M667" s="27"/>
      <c r="N667" s="27"/>
      <c r="O667" s="27"/>
      <c r="P667" s="48">
        <f t="shared" si="21"/>
        <v>0</v>
      </c>
    </row>
    <row r="668" spans="3:16" s="11" customFormat="1" x14ac:dyDescent="0.25">
      <c r="C668" s="5"/>
      <c r="D668" s="12"/>
      <c r="E668" s="12"/>
      <c r="F668" s="27"/>
      <c r="G668" s="27"/>
      <c r="H668" s="27"/>
      <c r="I668" s="48">
        <f t="shared" si="20"/>
        <v>0</v>
      </c>
      <c r="K668" s="12"/>
      <c r="L668" s="12"/>
      <c r="M668" s="27"/>
      <c r="N668" s="27"/>
      <c r="O668" s="27"/>
      <c r="P668" s="48">
        <f t="shared" si="21"/>
        <v>0</v>
      </c>
    </row>
    <row r="669" spans="3:16" s="11" customFormat="1" x14ac:dyDescent="0.25">
      <c r="C669" s="5"/>
      <c r="D669" s="12"/>
      <c r="E669" s="12"/>
      <c r="F669" s="27"/>
      <c r="G669" s="27"/>
      <c r="H669" s="27"/>
      <c r="I669" s="48">
        <f t="shared" si="20"/>
        <v>0</v>
      </c>
      <c r="K669" s="12"/>
      <c r="L669" s="12"/>
      <c r="M669" s="27"/>
      <c r="N669" s="27"/>
      <c r="O669" s="27"/>
      <c r="P669" s="48">
        <f t="shared" si="21"/>
        <v>0</v>
      </c>
    </row>
    <row r="670" spans="3:16" s="11" customFormat="1" x14ac:dyDescent="0.25">
      <c r="C670" s="5"/>
      <c r="D670" s="12"/>
      <c r="E670" s="12"/>
      <c r="F670" s="27"/>
      <c r="G670" s="27"/>
      <c r="H670" s="27"/>
      <c r="I670" s="48">
        <f t="shared" si="20"/>
        <v>0</v>
      </c>
      <c r="K670" s="12"/>
      <c r="L670" s="12"/>
      <c r="M670" s="27"/>
      <c r="N670" s="27"/>
      <c r="O670" s="27"/>
      <c r="P670" s="48">
        <f t="shared" si="21"/>
        <v>0</v>
      </c>
    </row>
    <row r="671" spans="3:16" s="11" customFormat="1" x14ac:dyDescent="0.25">
      <c r="C671" s="5"/>
      <c r="D671" s="12"/>
      <c r="E671" s="12"/>
      <c r="F671" s="27"/>
      <c r="G671" s="27"/>
      <c r="H671" s="27"/>
      <c r="I671" s="48">
        <f t="shared" si="20"/>
        <v>0</v>
      </c>
      <c r="K671" s="12"/>
      <c r="L671" s="12"/>
      <c r="M671" s="27"/>
      <c r="N671" s="27"/>
      <c r="O671" s="27"/>
      <c r="P671" s="48">
        <f t="shared" si="21"/>
        <v>0</v>
      </c>
    </row>
    <row r="672" spans="3:16" s="11" customFormat="1" x14ac:dyDescent="0.25">
      <c r="C672" s="5"/>
      <c r="D672" s="12"/>
      <c r="E672" s="12"/>
      <c r="F672" s="27"/>
      <c r="G672" s="27"/>
      <c r="H672" s="27"/>
      <c r="I672" s="48">
        <f t="shared" si="20"/>
        <v>0</v>
      </c>
      <c r="K672" s="12"/>
      <c r="L672" s="12"/>
      <c r="M672" s="27"/>
      <c r="N672" s="27"/>
      <c r="O672" s="27"/>
      <c r="P672" s="48">
        <f t="shared" si="21"/>
        <v>0</v>
      </c>
    </row>
    <row r="673" spans="3:16" s="11" customFormat="1" x14ac:dyDescent="0.25">
      <c r="C673" s="5"/>
      <c r="D673" s="12"/>
      <c r="E673" s="12"/>
      <c r="F673" s="27"/>
      <c r="G673" s="27"/>
      <c r="H673" s="27"/>
      <c r="I673" s="48">
        <f t="shared" si="20"/>
        <v>0</v>
      </c>
      <c r="K673" s="12"/>
      <c r="L673" s="12"/>
      <c r="M673" s="27"/>
      <c r="N673" s="27"/>
      <c r="O673" s="27"/>
      <c r="P673" s="48">
        <f t="shared" si="21"/>
        <v>0</v>
      </c>
    </row>
    <row r="674" spans="3:16" s="11" customFormat="1" x14ac:dyDescent="0.25">
      <c r="C674" s="5"/>
      <c r="D674" s="12"/>
      <c r="E674" s="12"/>
      <c r="F674" s="27"/>
      <c r="G674" s="27"/>
      <c r="H674" s="27"/>
      <c r="I674" s="48">
        <f t="shared" si="20"/>
        <v>0</v>
      </c>
      <c r="K674" s="12"/>
      <c r="L674" s="12"/>
      <c r="M674" s="27"/>
      <c r="N674" s="27"/>
      <c r="O674" s="27"/>
      <c r="P674" s="48">
        <f t="shared" si="21"/>
        <v>0</v>
      </c>
    </row>
    <row r="675" spans="3:16" s="11" customFormat="1" x14ac:dyDescent="0.25">
      <c r="C675" s="5"/>
      <c r="D675" s="12"/>
      <c r="E675" s="12"/>
      <c r="F675" s="27"/>
      <c r="G675" s="27"/>
      <c r="H675" s="27"/>
      <c r="I675" s="48">
        <f t="shared" si="20"/>
        <v>0</v>
      </c>
      <c r="K675" s="12"/>
      <c r="L675" s="12"/>
      <c r="M675" s="27"/>
      <c r="N675" s="27"/>
      <c r="O675" s="27"/>
      <c r="P675" s="48">
        <f t="shared" si="21"/>
        <v>0</v>
      </c>
    </row>
    <row r="676" spans="3:16" s="11" customFormat="1" x14ac:dyDescent="0.25">
      <c r="C676" s="5"/>
      <c r="D676" s="12"/>
      <c r="E676" s="12"/>
      <c r="F676" s="27"/>
      <c r="G676" s="27"/>
      <c r="H676" s="27"/>
      <c r="I676" s="48">
        <f t="shared" si="20"/>
        <v>0</v>
      </c>
      <c r="K676" s="12"/>
      <c r="L676" s="12"/>
      <c r="M676" s="27"/>
      <c r="N676" s="27"/>
      <c r="O676" s="27"/>
      <c r="P676" s="48">
        <f t="shared" si="21"/>
        <v>0</v>
      </c>
    </row>
    <row r="677" spans="3:16" s="11" customFormat="1" x14ac:dyDescent="0.25">
      <c r="C677" s="5"/>
      <c r="D677" s="12"/>
      <c r="E677" s="12"/>
      <c r="F677" s="27"/>
      <c r="G677" s="27"/>
      <c r="H677" s="27"/>
      <c r="I677" s="48">
        <f t="shared" si="20"/>
        <v>0</v>
      </c>
      <c r="K677" s="12"/>
      <c r="L677" s="12"/>
      <c r="M677" s="27"/>
      <c r="N677" s="27"/>
      <c r="O677" s="27"/>
      <c r="P677" s="48">
        <f t="shared" si="21"/>
        <v>0</v>
      </c>
    </row>
    <row r="678" spans="3:16" s="11" customFormat="1" x14ac:dyDescent="0.25">
      <c r="C678" s="5"/>
      <c r="D678" s="12"/>
      <c r="E678" s="12"/>
      <c r="F678" s="27"/>
      <c r="G678" s="27"/>
      <c r="H678" s="27"/>
      <c r="I678" s="48">
        <f t="shared" si="20"/>
        <v>0</v>
      </c>
      <c r="K678" s="12"/>
      <c r="L678" s="12"/>
      <c r="M678" s="27"/>
      <c r="N678" s="27"/>
      <c r="O678" s="27"/>
      <c r="P678" s="48">
        <f t="shared" si="21"/>
        <v>0</v>
      </c>
    </row>
    <row r="679" spans="3:16" s="11" customFormat="1" x14ac:dyDescent="0.25">
      <c r="C679" s="5"/>
      <c r="D679" s="12"/>
      <c r="E679" s="12"/>
      <c r="F679" s="27"/>
      <c r="G679" s="27"/>
      <c r="H679" s="27"/>
      <c r="I679" s="48">
        <f t="shared" si="20"/>
        <v>0</v>
      </c>
      <c r="K679" s="12"/>
      <c r="L679" s="12"/>
      <c r="M679" s="27"/>
      <c r="N679" s="27"/>
      <c r="O679" s="27"/>
      <c r="P679" s="48">
        <f t="shared" si="21"/>
        <v>0</v>
      </c>
    </row>
    <row r="680" spans="3:16" s="11" customFormat="1" x14ac:dyDescent="0.25">
      <c r="C680" s="5"/>
      <c r="D680" s="12"/>
      <c r="E680" s="12"/>
      <c r="F680" s="27"/>
      <c r="G680" s="27"/>
      <c r="H680" s="27"/>
      <c r="I680" s="48">
        <f t="shared" si="20"/>
        <v>0</v>
      </c>
      <c r="K680" s="12"/>
      <c r="L680" s="12"/>
      <c r="M680" s="27"/>
      <c r="N680" s="27"/>
      <c r="O680" s="27"/>
      <c r="P680" s="48">
        <f t="shared" si="21"/>
        <v>0</v>
      </c>
    </row>
    <row r="681" spans="3:16" s="11" customFormat="1" x14ac:dyDescent="0.25">
      <c r="C681" s="5"/>
      <c r="D681" s="12"/>
      <c r="E681" s="12"/>
      <c r="F681" s="27"/>
      <c r="G681" s="27"/>
      <c r="H681" s="27"/>
      <c r="I681" s="48">
        <f t="shared" si="20"/>
        <v>0</v>
      </c>
      <c r="K681" s="12"/>
      <c r="L681" s="12"/>
      <c r="M681" s="27"/>
      <c r="N681" s="27"/>
      <c r="O681" s="27"/>
      <c r="P681" s="48">
        <f t="shared" si="21"/>
        <v>0</v>
      </c>
    </row>
    <row r="682" spans="3:16" s="11" customFormat="1" x14ac:dyDescent="0.25">
      <c r="C682" s="5"/>
      <c r="D682" s="12"/>
      <c r="E682" s="12"/>
      <c r="F682" s="27"/>
      <c r="G682" s="27"/>
      <c r="H682" s="27"/>
      <c r="I682" s="48">
        <f t="shared" si="20"/>
        <v>0</v>
      </c>
      <c r="K682" s="12"/>
      <c r="L682" s="12"/>
      <c r="M682" s="27"/>
      <c r="N682" s="27"/>
      <c r="O682" s="27"/>
      <c r="P682" s="48">
        <f t="shared" si="21"/>
        <v>0</v>
      </c>
    </row>
    <row r="683" spans="3:16" s="11" customFormat="1" x14ac:dyDescent="0.25">
      <c r="C683" s="5"/>
      <c r="D683" s="12"/>
      <c r="E683" s="12"/>
      <c r="F683" s="27"/>
      <c r="G683" s="27"/>
      <c r="H683" s="27"/>
      <c r="I683" s="48">
        <f t="shared" si="20"/>
        <v>0</v>
      </c>
      <c r="K683" s="12"/>
      <c r="L683" s="12"/>
      <c r="M683" s="27"/>
      <c r="N683" s="27"/>
      <c r="O683" s="27"/>
      <c r="P683" s="48">
        <f t="shared" si="21"/>
        <v>0</v>
      </c>
    </row>
    <row r="684" spans="3:16" s="11" customFormat="1" x14ac:dyDescent="0.25">
      <c r="C684" s="5"/>
      <c r="D684" s="12"/>
      <c r="E684" s="12"/>
      <c r="F684" s="27"/>
      <c r="G684" s="27"/>
      <c r="H684" s="27"/>
      <c r="I684" s="48">
        <f t="shared" si="20"/>
        <v>0</v>
      </c>
      <c r="K684" s="12"/>
      <c r="L684" s="12"/>
      <c r="M684" s="27"/>
      <c r="N684" s="27"/>
      <c r="O684" s="27"/>
      <c r="P684" s="48">
        <f t="shared" si="21"/>
        <v>0</v>
      </c>
    </row>
    <row r="685" spans="3:16" s="11" customFormat="1" x14ac:dyDescent="0.25">
      <c r="C685" s="5"/>
      <c r="D685" s="12"/>
      <c r="E685" s="12"/>
      <c r="F685" s="27"/>
      <c r="G685" s="27"/>
      <c r="H685" s="27"/>
      <c r="I685" s="48">
        <f t="shared" si="20"/>
        <v>0</v>
      </c>
      <c r="K685" s="12"/>
      <c r="L685" s="12"/>
      <c r="M685" s="27"/>
      <c r="N685" s="27"/>
      <c r="O685" s="27"/>
      <c r="P685" s="48">
        <f t="shared" si="21"/>
        <v>0</v>
      </c>
    </row>
    <row r="686" spans="3:16" s="11" customFormat="1" x14ac:dyDescent="0.25">
      <c r="C686" s="5"/>
      <c r="D686" s="12"/>
      <c r="E686" s="12"/>
      <c r="F686" s="27"/>
      <c r="G686" s="27"/>
      <c r="H686" s="27"/>
      <c r="I686" s="48">
        <f t="shared" si="20"/>
        <v>0</v>
      </c>
      <c r="K686" s="12"/>
      <c r="L686" s="12"/>
      <c r="M686" s="27"/>
      <c r="N686" s="27"/>
      <c r="O686" s="27"/>
      <c r="P686" s="48">
        <f t="shared" si="21"/>
        <v>0</v>
      </c>
    </row>
    <row r="687" spans="3:16" s="11" customFormat="1" x14ac:dyDescent="0.25">
      <c r="C687" s="5"/>
      <c r="D687" s="12"/>
      <c r="E687" s="12"/>
      <c r="F687" s="27"/>
      <c r="G687" s="27"/>
      <c r="H687" s="27"/>
      <c r="I687" s="48">
        <f t="shared" si="20"/>
        <v>0</v>
      </c>
      <c r="K687" s="12"/>
      <c r="L687" s="12"/>
      <c r="M687" s="27"/>
      <c r="N687" s="27"/>
      <c r="O687" s="27"/>
      <c r="P687" s="48">
        <f t="shared" si="21"/>
        <v>0</v>
      </c>
    </row>
    <row r="688" spans="3:16" s="11" customFormat="1" x14ac:dyDescent="0.25">
      <c r="C688" s="5"/>
      <c r="D688" s="12"/>
      <c r="E688" s="12"/>
      <c r="F688" s="27"/>
      <c r="G688" s="27"/>
      <c r="H688" s="27"/>
      <c r="I688" s="48">
        <f t="shared" si="20"/>
        <v>0</v>
      </c>
      <c r="K688" s="12"/>
      <c r="L688" s="12"/>
      <c r="M688" s="27"/>
      <c r="N688" s="27"/>
      <c r="O688" s="27"/>
      <c r="P688" s="48">
        <f t="shared" si="21"/>
        <v>0</v>
      </c>
    </row>
    <row r="689" spans="3:16" s="11" customFormat="1" x14ac:dyDescent="0.25">
      <c r="C689" s="5"/>
      <c r="D689" s="12"/>
      <c r="E689" s="12"/>
      <c r="F689" s="27"/>
      <c r="G689" s="27"/>
      <c r="H689" s="27"/>
      <c r="I689" s="48">
        <f t="shared" si="20"/>
        <v>0</v>
      </c>
      <c r="K689" s="12"/>
      <c r="L689" s="12"/>
      <c r="M689" s="27"/>
      <c r="N689" s="27"/>
      <c r="O689" s="27"/>
      <c r="P689" s="48">
        <f t="shared" si="21"/>
        <v>0</v>
      </c>
    </row>
    <row r="690" spans="3:16" s="11" customFormat="1" x14ac:dyDescent="0.25">
      <c r="C690" s="5"/>
      <c r="D690" s="12"/>
      <c r="E690" s="12"/>
      <c r="F690" s="27"/>
      <c r="G690" s="27"/>
      <c r="H690" s="27"/>
      <c r="I690" s="48">
        <f t="shared" si="20"/>
        <v>0</v>
      </c>
      <c r="K690" s="12"/>
      <c r="L690" s="12"/>
      <c r="M690" s="27"/>
      <c r="N690" s="27"/>
      <c r="O690" s="27"/>
      <c r="P690" s="48">
        <f t="shared" si="21"/>
        <v>0</v>
      </c>
    </row>
    <row r="691" spans="3:16" s="11" customFormat="1" x14ac:dyDescent="0.25">
      <c r="C691" s="5"/>
      <c r="D691" s="12"/>
      <c r="E691" s="12"/>
      <c r="F691" s="27"/>
      <c r="G691" s="27"/>
      <c r="H691" s="27"/>
      <c r="I691" s="48">
        <f t="shared" si="20"/>
        <v>0</v>
      </c>
      <c r="K691" s="12"/>
      <c r="L691" s="12"/>
      <c r="M691" s="27"/>
      <c r="N691" s="27"/>
      <c r="O691" s="27"/>
      <c r="P691" s="48">
        <f t="shared" si="21"/>
        <v>0</v>
      </c>
    </row>
    <row r="692" spans="3:16" s="11" customFormat="1" x14ac:dyDescent="0.25">
      <c r="C692" s="5"/>
      <c r="D692" s="12"/>
      <c r="E692" s="12"/>
      <c r="F692" s="27"/>
      <c r="G692" s="27"/>
      <c r="H692" s="27"/>
      <c r="I692" s="48">
        <f t="shared" si="20"/>
        <v>0</v>
      </c>
      <c r="K692" s="12"/>
      <c r="L692" s="12"/>
      <c r="M692" s="27"/>
      <c r="N692" s="27"/>
      <c r="O692" s="27"/>
      <c r="P692" s="48">
        <f t="shared" si="21"/>
        <v>0</v>
      </c>
    </row>
    <row r="693" spans="3:16" s="11" customFormat="1" x14ac:dyDescent="0.25">
      <c r="C693" s="5"/>
      <c r="D693" s="12"/>
      <c r="E693" s="12"/>
      <c r="F693" s="27"/>
      <c r="G693" s="27"/>
      <c r="H693" s="27"/>
      <c r="I693" s="48">
        <f t="shared" si="20"/>
        <v>0</v>
      </c>
      <c r="K693" s="12"/>
      <c r="L693" s="12"/>
      <c r="M693" s="27"/>
      <c r="N693" s="27"/>
      <c r="O693" s="27"/>
      <c r="P693" s="48">
        <f t="shared" si="21"/>
        <v>0</v>
      </c>
    </row>
    <row r="694" spans="3:16" s="11" customFormat="1" x14ac:dyDescent="0.25">
      <c r="C694" s="5"/>
      <c r="D694" s="12"/>
      <c r="E694" s="12"/>
      <c r="F694" s="27"/>
      <c r="G694" s="27"/>
      <c r="H694" s="27"/>
      <c r="I694" s="48">
        <f t="shared" si="20"/>
        <v>0</v>
      </c>
      <c r="K694" s="12"/>
      <c r="L694" s="12"/>
      <c r="M694" s="27"/>
      <c r="N694" s="27"/>
      <c r="O694" s="27"/>
      <c r="P694" s="48">
        <f t="shared" si="21"/>
        <v>0</v>
      </c>
    </row>
    <row r="695" spans="3:16" s="11" customFormat="1" x14ac:dyDescent="0.25">
      <c r="C695" s="5"/>
      <c r="D695" s="12"/>
      <c r="E695" s="12"/>
      <c r="F695" s="27"/>
      <c r="G695" s="27"/>
      <c r="H695" s="27"/>
      <c r="I695" s="48">
        <f t="shared" si="20"/>
        <v>0</v>
      </c>
      <c r="K695" s="12"/>
      <c r="L695" s="12"/>
      <c r="M695" s="27"/>
      <c r="N695" s="27"/>
      <c r="O695" s="27"/>
      <c r="P695" s="48">
        <f t="shared" si="21"/>
        <v>0</v>
      </c>
    </row>
    <row r="696" spans="3:16" s="11" customFormat="1" x14ac:dyDescent="0.25">
      <c r="C696" s="5"/>
      <c r="D696" s="12"/>
      <c r="E696" s="12"/>
      <c r="F696" s="27"/>
      <c r="G696" s="27"/>
      <c r="H696" s="27"/>
      <c r="I696" s="48">
        <f t="shared" si="20"/>
        <v>0</v>
      </c>
      <c r="K696" s="12"/>
      <c r="L696" s="12"/>
      <c r="M696" s="27"/>
      <c r="N696" s="27"/>
      <c r="O696" s="27"/>
      <c r="P696" s="48">
        <f t="shared" si="21"/>
        <v>0</v>
      </c>
    </row>
    <row r="697" spans="3:16" s="11" customFormat="1" x14ac:dyDescent="0.25">
      <c r="C697" s="5"/>
      <c r="D697" s="12"/>
      <c r="E697" s="12"/>
      <c r="F697" s="27"/>
      <c r="G697" s="27"/>
      <c r="H697" s="27"/>
      <c r="I697" s="48">
        <f t="shared" si="20"/>
        <v>0</v>
      </c>
      <c r="K697" s="12"/>
      <c r="L697" s="12"/>
      <c r="M697" s="27"/>
      <c r="N697" s="27"/>
      <c r="O697" s="27"/>
      <c r="P697" s="48">
        <f t="shared" si="21"/>
        <v>0</v>
      </c>
    </row>
    <row r="698" spans="3:16" s="11" customFormat="1" x14ac:dyDescent="0.25">
      <c r="C698" s="5"/>
      <c r="D698" s="12"/>
      <c r="E698" s="12"/>
      <c r="F698" s="27"/>
      <c r="G698" s="27"/>
      <c r="H698" s="27"/>
      <c r="I698" s="48">
        <f t="shared" si="20"/>
        <v>0</v>
      </c>
      <c r="K698" s="12"/>
      <c r="L698" s="12"/>
      <c r="M698" s="27"/>
      <c r="N698" s="27"/>
      <c r="O698" s="27"/>
      <c r="P698" s="48">
        <f t="shared" si="21"/>
        <v>0</v>
      </c>
    </row>
    <row r="699" spans="3:16" s="11" customFormat="1" x14ac:dyDescent="0.25">
      <c r="C699" s="5"/>
      <c r="D699" s="12"/>
      <c r="E699" s="12"/>
      <c r="F699" s="27"/>
      <c r="G699" s="27"/>
      <c r="H699" s="27"/>
      <c r="I699" s="48">
        <f t="shared" si="20"/>
        <v>0</v>
      </c>
      <c r="K699" s="12"/>
      <c r="L699" s="12"/>
      <c r="M699" s="27"/>
      <c r="N699" s="27"/>
      <c r="O699" s="27"/>
      <c r="P699" s="48">
        <f t="shared" si="21"/>
        <v>0</v>
      </c>
    </row>
    <row r="700" spans="3:16" s="11" customFormat="1" x14ac:dyDescent="0.25">
      <c r="C700" s="5"/>
      <c r="D700" s="12"/>
      <c r="E700" s="12"/>
      <c r="F700" s="27"/>
      <c r="G700" s="27"/>
      <c r="H700" s="27"/>
      <c r="I700" s="48">
        <f t="shared" si="20"/>
        <v>0</v>
      </c>
      <c r="K700" s="12"/>
      <c r="L700" s="12"/>
      <c r="M700" s="27"/>
      <c r="N700" s="27"/>
      <c r="O700" s="27"/>
      <c r="P700" s="48">
        <f t="shared" si="21"/>
        <v>0</v>
      </c>
    </row>
    <row r="701" spans="3:16" s="11" customFormat="1" x14ac:dyDescent="0.25">
      <c r="C701" s="5"/>
      <c r="D701" s="12"/>
      <c r="E701" s="12"/>
      <c r="F701" s="27"/>
      <c r="G701" s="27"/>
      <c r="H701" s="27"/>
      <c r="I701" s="48">
        <f t="shared" si="20"/>
        <v>0</v>
      </c>
      <c r="K701" s="12"/>
      <c r="L701" s="12"/>
      <c r="M701" s="27"/>
      <c r="N701" s="27"/>
      <c r="O701" s="27"/>
      <c r="P701" s="48">
        <f t="shared" si="21"/>
        <v>0</v>
      </c>
    </row>
    <row r="702" spans="3:16" s="11" customFormat="1" x14ac:dyDescent="0.25">
      <c r="C702" s="5"/>
      <c r="D702" s="12"/>
      <c r="E702" s="12"/>
      <c r="F702" s="27"/>
      <c r="G702" s="27"/>
      <c r="H702" s="27"/>
      <c r="I702" s="48">
        <f t="shared" si="20"/>
        <v>0</v>
      </c>
      <c r="K702" s="12"/>
      <c r="L702" s="12"/>
      <c r="M702" s="27"/>
      <c r="N702" s="27"/>
      <c r="O702" s="27"/>
      <c r="P702" s="48">
        <f t="shared" si="21"/>
        <v>0</v>
      </c>
    </row>
    <row r="703" spans="3:16" s="11" customFormat="1" x14ac:dyDescent="0.25">
      <c r="C703" s="5"/>
      <c r="D703" s="12"/>
      <c r="E703" s="12"/>
      <c r="F703" s="27"/>
      <c r="G703" s="27"/>
      <c r="H703" s="27"/>
      <c r="I703" s="48">
        <f t="shared" si="20"/>
        <v>0</v>
      </c>
      <c r="K703" s="12"/>
      <c r="L703" s="12"/>
      <c r="M703" s="27"/>
      <c r="N703" s="27"/>
      <c r="O703" s="27"/>
      <c r="P703" s="48">
        <f t="shared" si="21"/>
        <v>0</v>
      </c>
    </row>
    <row r="704" spans="3:16" s="11" customFormat="1" x14ac:dyDescent="0.25">
      <c r="C704" s="5"/>
      <c r="D704" s="12"/>
      <c r="E704" s="12"/>
      <c r="F704" s="27"/>
      <c r="G704" s="27"/>
      <c r="H704" s="27"/>
      <c r="I704" s="48">
        <f t="shared" si="20"/>
        <v>0</v>
      </c>
      <c r="K704" s="12"/>
      <c r="L704" s="12"/>
      <c r="M704" s="27"/>
      <c r="N704" s="27"/>
      <c r="O704" s="27"/>
      <c r="P704" s="48">
        <f t="shared" si="21"/>
        <v>0</v>
      </c>
    </row>
    <row r="705" spans="3:16" s="11" customFormat="1" x14ac:dyDescent="0.25">
      <c r="C705" s="5"/>
      <c r="D705" s="12"/>
      <c r="E705" s="12"/>
      <c r="F705" s="27"/>
      <c r="G705" s="27"/>
      <c r="H705" s="27"/>
      <c r="I705" s="48">
        <f t="shared" si="20"/>
        <v>0</v>
      </c>
      <c r="K705" s="12"/>
      <c r="L705" s="12"/>
      <c r="M705" s="27"/>
      <c r="N705" s="27"/>
      <c r="O705" s="27"/>
      <c r="P705" s="48">
        <f t="shared" si="21"/>
        <v>0</v>
      </c>
    </row>
    <row r="706" spans="3:16" s="11" customFormat="1" x14ac:dyDescent="0.25">
      <c r="C706" s="5"/>
      <c r="D706" s="12"/>
      <c r="E706" s="12"/>
      <c r="F706" s="27"/>
      <c r="G706" s="27"/>
      <c r="H706" s="27"/>
      <c r="I706" s="48">
        <f t="shared" si="20"/>
        <v>0</v>
      </c>
      <c r="K706" s="12"/>
      <c r="L706" s="12"/>
      <c r="M706" s="27"/>
      <c r="N706" s="27"/>
      <c r="O706" s="27"/>
      <c r="P706" s="48">
        <f t="shared" si="21"/>
        <v>0</v>
      </c>
    </row>
    <row r="707" spans="3:16" s="11" customFormat="1" x14ac:dyDescent="0.25">
      <c r="C707" s="5"/>
      <c r="D707" s="12"/>
      <c r="E707" s="12"/>
      <c r="F707" s="27"/>
      <c r="G707" s="27"/>
      <c r="H707" s="27"/>
      <c r="I707" s="48">
        <f t="shared" si="20"/>
        <v>0</v>
      </c>
      <c r="K707" s="12"/>
      <c r="L707" s="12"/>
      <c r="M707" s="27"/>
      <c r="N707" s="27"/>
      <c r="O707" s="27"/>
      <c r="P707" s="48">
        <f t="shared" si="21"/>
        <v>0</v>
      </c>
    </row>
    <row r="708" spans="3:16" s="11" customFormat="1" x14ac:dyDescent="0.25">
      <c r="C708" s="5"/>
      <c r="D708" s="12"/>
      <c r="E708" s="12"/>
      <c r="F708" s="27"/>
      <c r="G708" s="27"/>
      <c r="H708" s="27"/>
      <c r="I708" s="48">
        <f t="shared" si="20"/>
        <v>0</v>
      </c>
      <c r="K708" s="12"/>
      <c r="L708" s="12"/>
      <c r="M708" s="27"/>
      <c r="N708" s="27"/>
      <c r="O708" s="27"/>
      <c r="P708" s="48">
        <f t="shared" si="21"/>
        <v>0</v>
      </c>
    </row>
    <row r="709" spans="3:16" s="11" customFormat="1" x14ac:dyDescent="0.25">
      <c r="C709" s="5"/>
      <c r="D709" s="12"/>
      <c r="E709" s="12"/>
      <c r="F709" s="27"/>
      <c r="G709" s="27"/>
      <c r="H709" s="27"/>
      <c r="I709" s="48">
        <f t="shared" si="20"/>
        <v>0</v>
      </c>
      <c r="K709" s="12"/>
      <c r="L709" s="12"/>
      <c r="M709" s="27"/>
      <c r="N709" s="27"/>
      <c r="O709" s="27"/>
      <c r="P709" s="48">
        <f t="shared" si="21"/>
        <v>0</v>
      </c>
    </row>
    <row r="710" spans="3:16" s="11" customFormat="1" x14ac:dyDescent="0.25">
      <c r="C710" s="5"/>
      <c r="D710" s="12"/>
      <c r="E710" s="12"/>
      <c r="F710" s="27"/>
      <c r="G710" s="27"/>
      <c r="H710" s="27"/>
      <c r="I710" s="48">
        <f t="shared" si="20"/>
        <v>0</v>
      </c>
      <c r="K710" s="12"/>
      <c r="L710" s="12"/>
      <c r="M710" s="27"/>
      <c r="N710" s="27"/>
      <c r="O710" s="27"/>
      <c r="P710" s="48">
        <f t="shared" si="21"/>
        <v>0</v>
      </c>
    </row>
    <row r="711" spans="3:16" s="11" customFormat="1" x14ac:dyDescent="0.25">
      <c r="C711" s="5"/>
      <c r="D711" s="12"/>
      <c r="E711" s="12"/>
      <c r="F711" s="27"/>
      <c r="G711" s="27"/>
      <c r="H711" s="27"/>
      <c r="I711" s="48">
        <f t="shared" si="20"/>
        <v>0</v>
      </c>
      <c r="K711" s="12"/>
      <c r="L711" s="12"/>
      <c r="M711" s="27"/>
      <c r="N711" s="27"/>
      <c r="O711" s="27"/>
      <c r="P711" s="48">
        <f t="shared" si="21"/>
        <v>0</v>
      </c>
    </row>
    <row r="712" spans="3:16" s="11" customFormat="1" x14ac:dyDescent="0.25">
      <c r="C712" s="5"/>
      <c r="D712" s="12"/>
      <c r="E712" s="12"/>
      <c r="F712" s="27"/>
      <c r="G712" s="27"/>
      <c r="H712" s="27"/>
      <c r="I712" s="48">
        <f t="shared" si="20"/>
        <v>0</v>
      </c>
      <c r="K712" s="12"/>
      <c r="L712" s="12"/>
      <c r="M712" s="27"/>
      <c r="N712" s="27"/>
      <c r="O712" s="27"/>
      <c r="P712" s="48">
        <f t="shared" si="21"/>
        <v>0</v>
      </c>
    </row>
    <row r="713" spans="3:16" s="11" customFormat="1" x14ac:dyDescent="0.25">
      <c r="C713" s="5"/>
      <c r="D713" s="12"/>
      <c r="E713" s="12"/>
      <c r="F713" s="27"/>
      <c r="G713" s="27"/>
      <c r="H713" s="27"/>
      <c r="I713" s="48">
        <f t="shared" si="20"/>
        <v>0</v>
      </c>
      <c r="K713" s="12"/>
      <c r="L713" s="12"/>
      <c r="M713" s="27"/>
      <c r="N713" s="27"/>
      <c r="O713" s="27"/>
      <c r="P713" s="48">
        <f t="shared" si="21"/>
        <v>0</v>
      </c>
    </row>
    <row r="714" spans="3:16" s="11" customFormat="1" x14ac:dyDescent="0.25">
      <c r="C714" s="5"/>
      <c r="D714" s="12"/>
      <c r="E714" s="12"/>
      <c r="F714" s="27"/>
      <c r="G714" s="27"/>
      <c r="H714" s="27"/>
      <c r="I714" s="48">
        <f t="shared" si="20"/>
        <v>0</v>
      </c>
      <c r="K714" s="12"/>
      <c r="L714" s="12"/>
      <c r="M714" s="27"/>
      <c r="N714" s="27"/>
      <c r="O714" s="27"/>
      <c r="P714" s="48">
        <f t="shared" si="21"/>
        <v>0</v>
      </c>
    </row>
    <row r="715" spans="3:16" s="11" customFormat="1" x14ac:dyDescent="0.25">
      <c r="C715" s="5"/>
      <c r="D715" s="12"/>
      <c r="E715" s="12"/>
      <c r="F715" s="27"/>
      <c r="G715" s="27"/>
      <c r="H715" s="27"/>
      <c r="I715" s="48">
        <f t="shared" si="20"/>
        <v>0</v>
      </c>
      <c r="K715" s="12"/>
      <c r="L715" s="12"/>
      <c r="M715" s="27"/>
      <c r="N715" s="27"/>
      <c r="O715" s="27"/>
      <c r="P715" s="48">
        <f t="shared" si="21"/>
        <v>0</v>
      </c>
    </row>
    <row r="716" spans="3:16" s="11" customFormat="1" x14ac:dyDescent="0.25">
      <c r="C716" s="5"/>
      <c r="D716" s="12"/>
      <c r="E716" s="12"/>
      <c r="F716" s="27"/>
      <c r="G716" s="27"/>
      <c r="H716" s="27"/>
      <c r="I716" s="48">
        <f t="shared" si="20"/>
        <v>0</v>
      </c>
      <c r="K716" s="12"/>
      <c r="L716" s="12"/>
      <c r="M716" s="27"/>
      <c r="N716" s="27"/>
      <c r="O716" s="27"/>
      <c r="P716" s="48">
        <f t="shared" si="21"/>
        <v>0</v>
      </c>
    </row>
    <row r="717" spans="3:16" s="11" customFormat="1" x14ac:dyDescent="0.25">
      <c r="C717" s="5"/>
      <c r="D717" s="12"/>
      <c r="E717" s="12"/>
      <c r="F717" s="27"/>
      <c r="G717" s="27"/>
      <c r="H717" s="27"/>
      <c r="I717" s="48">
        <f t="shared" ref="I717:I780" si="22">MIN(D717,F717,G717)*H717</f>
        <v>0</v>
      </c>
      <c r="K717" s="12"/>
      <c r="L717" s="12"/>
      <c r="M717" s="27"/>
      <c r="N717" s="27"/>
      <c r="O717" s="27"/>
      <c r="P717" s="48">
        <f t="shared" si="21"/>
        <v>0</v>
      </c>
    </row>
    <row r="718" spans="3:16" s="11" customFormat="1" x14ac:dyDescent="0.25">
      <c r="C718" s="5"/>
      <c r="D718" s="12"/>
      <c r="E718" s="12"/>
      <c r="F718" s="27"/>
      <c r="G718" s="27"/>
      <c r="H718" s="27"/>
      <c r="I718" s="48">
        <f t="shared" si="22"/>
        <v>0</v>
      </c>
      <c r="K718" s="12"/>
      <c r="L718" s="12"/>
      <c r="M718" s="27"/>
      <c r="N718" s="27"/>
      <c r="O718" s="27"/>
      <c r="P718" s="48">
        <f t="shared" ref="P718:P781" si="23">MIN(K718,M718,N718)*O718</f>
        <v>0</v>
      </c>
    </row>
    <row r="719" spans="3:16" s="11" customFormat="1" x14ac:dyDescent="0.25">
      <c r="C719" s="5"/>
      <c r="D719" s="12"/>
      <c r="E719" s="12"/>
      <c r="F719" s="27"/>
      <c r="G719" s="27"/>
      <c r="H719" s="27"/>
      <c r="I719" s="48">
        <f t="shared" si="22"/>
        <v>0</v>
      </c>
      <c r="K719" s="12"/>
      <c r="L719" s="12"/>
      <c r="M719" s="27"/>
      <c r="N719" s="27"/>
      <c r="O719" s="27"/>
      <c r="P719" s="48">
        <f t="shared" si="23"/>
        <v>0</v>
      </c>
    </row>
    <row r="720" spans="3:16" s="11" customFormat="1" x14ac:dyDescent="0.25">
      <c r="C720" s="5"/>
      <c r="D720" s="12"/>
      <c r="E720" s="12"/>
      <c r="F720" s="27"/>
      <c r="G720" s="27"/>
      <c r="H720" s="27"/>
      <c r="I720" s="48">
        <f t="shared" si="22"/>
        <v>0</v>
      </c>
      <c r="K720" s="12"/>
      <c r="L720" s="12"/>
      <c r="M720" s="27"/>
      <c r="N720" s="27"/>
      <c r="O720" s="27"/>
      <c r="P720" s="48">
        <f t="shared" si="23"/>
        <v>0</v>
      </c>
    </row>
    <row r="721" spans="3:16" s="11" customFormat="1" x14ac:dyDescent="0.25">
      <c r="C721" s="5"/>
      <c r="D721" s="12"/>
      <c r="E721" s="12"/>
      <c r="F721" s="27"/>
      <c r="G721" s="27"/>
      <c r="H721" s="27"/>
      <c r="I721" s="48">
        <f t="shared" si="22"/>
        <v>0</v>
      </c>
      <c r="K721" s="12"/>
      <c r="L721" s="12"/>
      <c r="M721" s="27"/>
      <c r="N721" s="27"/>
      <c r="O721" s="27"/>
      <c r="P721" s="48">
        <f t="shared" si="23"/>
        <v>0</v>
      </c>
    </row>
    <row r="722" spans="3:16" s="11" customFormat="1" x14ac:dyDescent="0.25">
      <c r="C722" s="5"/>
      <c r="D722" s="12"/>
      <c r="E722" s="12"/>
      <c r="F722" s="27"/>
      <c r="G722" s="27"/>
      <c r="H722" s="27"/>
      <c r="I722" s="48">
        <f t="shared" si="22"/>
        <v>0</v>
      </c>
      <c r="K722" s="12"/>
      <c r="L722" s="12"/>
      <c r="M722" s="27"/>
      <c r="N722" s="27"/>
      <c r="O722" s="27"/>
      <c r="P722" s="48">
        <f t="shared" si="23"/>
        <v>0</v>
      </c>
    </row>
    <row r="723" spans="3:16" s="11" customFormat="1" x14ac:dyDescent="0.25">
      <c r="C723" s="5"/>
      <c r="D723" s="12"/>
      <c r="E723" s="12"/>
      <c r="F723" s="27"/>
      <c r="G723" s="27"/>
      <c r="H723" s="27"/>
      <c r="I723" s="48">
        <f t="shared" si="22"/>
        <v>0</v>
      </c>
      <c r="K723" s="12"/>
      <c r="L723" s="12"/>
      <c r="M723" s="27"/>
      <c r="N723" s="27"/>
      <c r="O723" s="27"/>
      <c r="P723" s="48">
        <f t="shared" si="23"/>
        <v>0</v>
      </c>
    </row>
    <row r="724" spans="3:16" s="11" customFormat="1" x14ac:dyDescent="0.25">
      <c r="C724" s="5"/>
      <c r="D724" s="12"/>
      <c r="E724" s="12"/>
      <c r="F724" s="27"/>
      <c r="G724" s="27"/>
      <c r="H724" s="27"/>
      <c r="I724" s="48">
        <f t="shared" si="22"/>
        <v>0</v>
      </c>
      <c r="K724" s="12"/>
      <c r="L724" s="12"/>
      <c r="M724" s="27"/>
      <c r="N724" s="27"/>
      <c r="O724" s="27"/>
      <c r="P724" s="48">
        <f t="shared" si="23"/>
        <v>0</v>
      </c>
    </row>
    <row r="725" spans="3:16" s="11" customFormat="1" x14ac:dyDescent="0.25">
      <c r="C725" s="5"/>
      <c r="D725" s="12"/>
      <c r="E725" s="12"/>
      <c r="F725" s="27"/>
      <c r="G725" s="27"/>
      <c r="H725" s="27"/>
      <c r="I725" s="48">
        <f t="shared" si="22"/>
        <v>0</v>
      </c>
      <c r="K725" s="12"/>
      <c r="L725" s="12"/>
      <c r="M725" s="27"/>
      <c r="N725" s="27"/>
      <c r="O725" s="27"/>
      <c r="P725" s="48">
        <f t="shared" si="23"/>
        <v>0</v>
      </c>
    </row>
    <row r="726" spans="3:16" s="11" customFormat="1" x14ac:dyDescent="0.25">
      <c r="C726" s="5"/>
      <c r="D726" s="12"/>
      <c r="E726" s="12"/>
      <c r="F726" s="27"/>
      <c r="G726" s="27"/>
      <c r="H726" s="27"/>
      <c r="I726" s="48">
        <f t="shared" si="22"/>
        <v>0</v>
      </c>
      <c r="K726" s="12"/>
      <c r="L726" s="12"/>
      <c r="M726" s="27"/>
      <c r="N726" s="27"/>
      <c r="O726" s="27"/>
      <c r="P726" s="48">
        <f t="shared" si="23"/>
        <v>0</v>
      </c>
    </row>
    <row r="727" spans="3:16" s="11" customFormat="1" x14ac:dyDescent="0.25">
      <c r="C727" s="5"/>
      <c r="D727" s="12"/>
      <c r="E727" s="12"/>
      <c r="F727" s="27"/>
      <c r="G727" s="27"/>
      <c r="H727" s="27"/>
      <c r="I727" s="48">
        <f t="shared" si="22"/>
        <v>0</v>
      </c>
      <c r="K727" s="12"/>
      <c r="L727" s="12"/>
      <c r="M727" s="27"/>
      <c r="N727" s="27"/>
      <c r="O727" s="27"/>
      <c r="P727" s="48">
        <f t="shared" si="23"/>
        <v>0</v>
      </c>
    </row>
    <row r="728" spans="3:16" s="11" customFormat="1" x14ac:dyDescent="0.25">
      <c r="C728" s="5"/>
      <c r="D728" s="12"/>
      <c r="E728" s="12"/>
      <c r="F728" s="27"/>
      <c r="G728" s="27"/>
      <c r="H728" s="27"/>
      <c r="I728" s="48">
        <f t="shared" si="22"/>
        <v>0</v>
      </c>
      <c r="K728" s="12"/>
      <c r="L728" s="12"/>
      <c r="M728" s="27"/>
      <c r="N728" s="27"/>
      <c r="O728" s="27"/>
      <c r="P728" s="48">
        <f t="shared" si="23"/>
        <v>0</v>
      </c>
    </row>
    <row r="729" spans="3:16" s="11" customFormat="1" x14ac:dyDescent="0.25">
      <c r="C729" s="5"/>
      <c r="D729" s="12"/>
      <c r="E729" s="12"/>
      <c r="F729" s="27"/>
      <c r="G729" s="27"/>
      <c r="H729" s="27"/>
      <c r="I729" s="48">
        <f t="shared" si="22"/>
        <v>0</v>
      </c>
      <c r="K729" s="12"/>
      <c r="L729" s="12"/>
      <c r="M729" s="27"/>
      <c r="N729" s="27"/>
      <c r="O729" s="27"/>
      <c r="P729" s="48">
        <f t="shared" si="23"/>
        <v>0</v>
      </c>
    </row>
    <row r="730" spans="3:16" s="11" customFormat="1" x14ac:dyDescent="0.25">
      <c r="C730" s="5"/>
      <c r="D730" s="12"/>
      <c r="E730" s="12"/>
      <c r="F730" s="27"/>
      <c r="G730" s="27"/>
      <c r="H730" s="27"/>
      <c r="I730" s="48">
        <f t="shared" si="22"/>
        <v>0</v>
      </c>
      <c r="K730" s="12"/>
      <c r="L730" s="12"/>
      <c r="M730" s="27"/>
      <c r="N730" s="27"/>
      <c r="O730" s="27"/>
      <c r="P730" s="48">
        <f t="shared" si="23"/>
        <v>0</v>
      </c>
    </row>
    <row r="731" spans="3:16" s="11" customFormat="1" x14ac:dyDescent="0.25">
      <c r="C731" s="5"/>
      <c r="D731" s="12"/>
      <c r="E731" s="12"/>
      <c r="F731" s="27"/>
      <c r="G731" s="27"/>
      <c r="H731" s="27"/>
      <c r="I731" s="48">
        <f t="shared" si="22"/>
        <v>0</v>
      </c>
      <c r="K731" s="12"/>
      <c r="L731" s="12"/>
      <c r="M731" s="27"/>
      <c r="N731" s="27"/>
      <c r="O731" s="27"/>
      <c r="P731" s="48">
        <f t="shared" si="23"/>
        <v>0</v>
      </c>
    </row>
    <row r="732" spans="3:16" s="11" customFormat="1" x14ac:dyDescent="0.25">
      <c r="C732" s="5"/>
      <c r="D732" s="12"/>
      <c r="E732" s="12"/>
      <c r="F732" s="27"/>
      <c r="G732" s="27"/>
      <c r="H732" s="27"/>
      <c r="I732" s="48">
        <f t="shared" si="22"/>
        <v>0</v>
      </c>
      <c r="K732" s="12"/>
      <c r="L732" s="12"/>
      <c r="M732" s="27"/>
      <c r="N732" s="27"/>
      <c r="O732" s="27"/>
      <c r="P732" s="48">
        <f t="shared" si="23"/>
        <v>0</v>
      </c>
    </row>
    <row r="733" spans="3:16" s="11" customFormat="1" x14ac:dyDescent="0.25">
      <c r="C733" s="5"/>
      <c r="D733" s="12"/>
      <c r="E733" s="12"/>
      <c r="F733" s="27"/>
      <c r="G733" s="27"/>
      <c r="H733" s="27"/>
      <c r="I733" s="48">
        <f t="shared" si="22"/>
        <v>0</v>
      </c>
      <c r="K733" s="12"/>
      <c r="L733" s="12"/>
      <c r="M733" s="27"/>
      <c r="N733" s="27"/>
      <c r="O733" s="27"/>
      <c r="P733" s="48">
        <f t="shared" si="23"/>
        <v>0</v>
      </c>
    </row>
    <row r="734" spans="3:16" s="11" customFormat="1" x14ac:dyDescent="0.25">
      <c r="C734" s="5"/>
      <c r="D734" s="12"/>
      <c r="E734" s="12"/>
      <c r="F734" s="27"/>
      <c r="G734" s="27"/>
      <c r="H734" s="27"/>
      <c r="I734" s="48">
        <f t="shared" si="22"/>
        <v>0</v>
      </c>
      <c r="K734" s="12"/>
      <c r="L734" s="12"/>
      <c r="M734" s="27"/>
      <c r="N734" s="27"/>
      <c r="O734" s="27"/>
      <c r="P734" s="48">
        <f t="shared" si="23"/>
        <v>0</v>
      </c>
    </row>
    <row r="735" spans="3:16" s="11" customFormat="1" x14ac:dyDescent="0.25">
      <c r="C735" s="5"/>
      <c r="D735" s="12"/>
      <c r="E735" s="12"/>
      <c r="F735" s="27"/>
      <c r="G735" s="27"/>
      <c r="H735" s="27"/>
      <c r="I735" s="48">
        <f t="shared" si="22"/>
        <v>0</v>
      </c>
      <c r="K735" s="12"/>
      <c r="L735" s="12"/>
      <c r="M735" s="27"/>
      <c r="N735" s="27"/>
      <c r="O735" s="27"/>
      <c r="P735" s="48">
        <f t="shared" si="23"/>
        <v>0</v>
      </c>
    </row>
    <row r="736" spans="3:16" s="11" customFormat="1" x14ac:dyDescent="0.25">
      <c r="C736" s="5"/>
      <c r="D736" s="12"/>
      <c r="E736" s="12"/>
      <c r="F736" s="27"/>
      <c r="G736" s="27"/>
      <c r="H736" s="27"/>
      <c r="I736" s="48">
        <f t="shared" si="22"/>
        <v>0</v>
      </c>
      <c r="K736" s="12"/>
      <c r="L736" s="12"/>
      <c r="M736" s="27"/>
      <c r="N736" s="27"/>
      <c r="O736" s="27"/>
      <c r="P736" s="48">
        <f t="shared" si="23"/>
        <v>0</v>
      </c>
    </row>
    <row r="737" spans="3:16" s="11" customFormat="1" x14ac:dyDescent="0.25">
      <c r="C737" s="5"/>
      <c r="D737" s="12"/>
      <c r="E737" s="12"/>
      <c r="F737" s="27"/>
      <c r="G737" s="27"/>
      <c r="H737" s="27"/>
      <c r="I737" s="48">
        <f t="shared" si="22"/>
        <v>0</v>
      </c>
      <c r="K737" s="12"/>
      <c r="L737" s="12"/>
      <c r="M737" s="27"/>
      <c r="N737" s="27"/>
      <c r="O737" s="27"/>
      <c r="P737" s="48">
        <f t="shared" si="23"/>
        <v>0</v>
      </c>
    </row>
    <row r="738" spans="3:16" s="11" customFormat="1" x14ac:dyDescent="0.25">
      <c r="C738" s="5"/>
      <c r="D738" s="12"/>
      <c r="E738" s="12"/>
      <c r="F738" s="27"/>
      <c r="G738" s="27"/>
      <c r="H738" s="27"/>
      <c r="I738" s="48">
        <f t="shared" si="22"/>
        <v>0</v>
      </c>
      <c r="K738" s="12"/>
      <c r="L738" s="12"/>
      <c r="M738" s="27"/>
      <c r="N738" s="27"/>
      <c r="O738" s="27"/>
      <c r="P738" s="48">
        <f t="shared" si="23"/>
        <v>0</v>
      </c>
    </row>
    <row r="739" spans="3:16" s="11" customFormat="1" x14ac:dyDescent="0.25">
      <c r="C739" s="5"/>
      <c r="D739" s="12"/>
      <c r="E739" s="12"/>
      <c r="F739" s="27"/>
      <c r="G739" s="27"/>
      <c r="H739" s="27"/>
      <c r="I739" s="48">
        <f t="shared" si="22"/>
        <v>0</v>
      </c>
      <c r="K739" s="12"/>
      <c r="L739" s="12"/>
      <c r="M739" s="27"/>
      <c r="N739" s="27"/>
      <c r="O739" s="27"/>
      <c r="P739" s="48">
        <f t="shared" si="23"/>
        <v>0</v>
      </c>
    </row>
    <row r="740" spans="3:16" s="11" customFormat="1" x14ac:dyDescent="0.25">
      <c r="C740" s="5"/>
      <c r="D740" s="12"/>
      <c r="E740" s="12"/>
      <c r="F740" s="27"/>
      <c r="G740" s="27"/>
      <c r="H740" s="27"/>
      <c r="I740" s="48">
        <f t="shared" si="22"/>
        <v>0</v>
      </c>
      <c r="K740" s="12"/>
      <c r="L740" s="12"/>
      <c r="M740" s="27"/>
      <c r="N740" s="27"/>
      <c r="O740" s="27"/>
      <c r="P740" s="48">
        <f t="shared" si="23"/>
        <v>0</v>
      </c>
    </row>
    <row r="741" spans="3:16" s="11" customFormat="1" x14ac:dyDescent="0.25">
      <c r="C741" s="5"/>
      <c r="D741" s="12"/>
      <c r="E741" s="12"/>
      <c r="F741" s="27"/>
      <c r="G741" s="27"/>
      <c r="H741" s="27"/>
      <c r="I741" s="48">
        <f t="shared" si="22"/>
        <v>0</v>
      </c>
      <c r="K741" s="12"/>
      <c r="L741" s="12"/>
      <c r="M741" s="27"/>
      <c r="N741" s="27"/>
      <c r="O741" s="27"/>
      <c r="P741" s="48">
        <f t="shared" si="23"/>
        <v>0</v>
      </c>
    </row>
    <row r="742" spans="3:16" s="11" customFormat="1" x14ac:dyDescent="0.25">
      <c r="C742" s="5"/>
      <c r="D742" s="12"/>
      <c r="E742" s="12"/>
      <c r="F742" s="27"/>
      <c r="G742" s="27"/>
      <c r="H742" s="27"/>
      <c r="I742" s="48">
        <f t="shared" si="22"/>
        <v>0</v>
      </c>
      <c r="K742" s="12"/>
      <c r="L742" s="12"/>
      <c r="M742" s="27"/>
      <c r="N742" s="27"/>
      <c r="O742" s="27"/>
      <c r="P742" s="48">
        <f t="shared" si="23"/>
        <v>0</v>
      </c>
    </row>
    <row r="743" spans="3:16" s="11" customFormat="1" x14ac:dyDescent="0.25">
      <c r="C743" s="5"/>
      <c r="D743" s="12"/>
      <c r="E743" s="12"/>
      <c r="F743" s="27"/>
      <c r="G743" s="27"/>
      <c r="H743" s="27"/>
      <c r="I743" s="48">
        <f t="shared" si="22"/>
        <v>0</v>
      </c>
      <c r="K743" s="12"/>
      <c r="L743" s="12"/>
      <c r="M743" s="27"/>
      <c r="N743" s="27"/>
      <c r="O743" s="27"/>
      <c r="P743" s="48">
        <f t="shared" si="23"/>
        <v>0</v>
      </c>
    </row>
    <row r="744" spans="3:16" s="11" customFormat="1" x14ac:dyDescent="0.25">
      <c r="C744" s="5"/>
      <c r="D744" s="12"/>
      <c r="E744" s="12"/>
      <c r="F744" s="27"/>
      <c r="G744" s="27"/>
      <c r="H744" s="27"/>
      <c r="I744" s="48">
        <f t="shared" si="22"/>
        <v>0</v>
      </c>
      <c r="K744" s="12"/>
      <c r="L744" s="12"/>
      <c r="M744" s="27"/>
      <c r="N744" s="27"/>
      <c r="O744" s="27"/>
      <c r="P744" s="48">
        <f t="shared" si="23"/>
        <v>0</v>
      </c>
    </row>
    <row r="745" spans="3:16" s="11" customFormat="1" x14ac:dyDescent="0.25">
      <c r="C745" s="5"/>
      <c r="D745" s="12"/>
      <c r="E745" s="12"/>
      <c r="F745" s="27"/>
      <c r="G745" s="27"/>
      <c r="H745" s="27"/>
      <c r="I745" s="48">
        <f t="shared" si="22"/>
        <v>0</v>
      </c>
      <c r="K745" s="12"/>
      <c r="L745" s="12"/>
      <c r="M745" s="27"/>
      <c r="N745" s="27"/>
      <c r="O745" s="27"/>
      <c r="P745" s="48">
        <f t="shared" si="23"/>
        <v>0</v>
      </c>
    </row>
    <row r="746" spans="3:16" s="11" customFormat="1" x14ac:dyDescent="0.25">
      <c r="C746" s="5"/>
      <c r="D746" s="12"/>
      <c r="E746" s="12"/>
      <c r="F746" s="27"/>
      <c r="G746" s="27"/>
      <c r="H746" s="27"/>
      <c r="I746" s="48">
        <f t="shared" si="22"/>
        <v>0</v>
      </c>
      <c r="K746" s="12"/>
      <c r="L746" s="12"/>
      <c r="M746" s="27"/>
      <c r="N746" s="27"/>
      <c r="O746" s="27"/>
      <c r="P746" s="48">
        <f t="shared" si="23"/>
        <v>0</v>
      </c>
    </row>
    <row r="747" spans="3:16" s="11" customFormat="1" x14ac:dyDescent="0.25">
      <c r="C747" s="5"/>
      <c r="D747" s="12"/>
      <c r="E747" s="12"/>
      <c r="F747" s="27"/>
      <c r="G747" s="27"/>
      <c r="H747" s="27"/>
      <c r="I747" s="48">
        <f t="shared" si="22"/>
        <v>0</v>
      </c>
      <c r="K747" s="12"/>
      <c r="L747" s="12"/>
      <c r="M747" s="27"/>
      <c r="N747" s="27"/>
      <c r="O747" s="27"/>
      <c r="P747" s="48">
        <f t="shared" si="23"/>
        <v>0</v>
      </c>
    </row>
    <row r="748" spans="3:16" s="11" customFormat="1" x14ac:dyDescent="0.25">
      <c r="C748" s="5"/>
      <c r="D748" s="12"/>
      <c r="E748" s="12"/>
      <c r="F748" s="27"/>
      <c r="G748" s="27"/>
      <c r="H748" s="27"/>
      <c r="I748" s="48">
        <f t="shared" si="22"/>
        <v>0</v>
      </c>
      <c r="K748" s="12"/>
      <c r="L748" s="12"/>
      <c r="M748" s="27"/>
      <c r="N748" s="27"/>
      <c r="O748" s="27"/>
      <c r="P748" s="48">
        <f t="shared" si="23"/>
        <v>0</v>
      </c>
    </row>
    <row r="749" spans="3:16" s="11" customFormat="1" x14ac:dyDescent="0.25">
      <c r="C749" s="5"/>
      <c r="D749" s="12"/>
      <c r="E749" s="12"/>
      <c r="F749" s="27"/>
      <c r="G749" s="27"/>
      <c r="H749" s="27"/>
      <c r="I749" s="48">
        <f t="shared" si="22"/>
        <v>0</v>
      </c>
      <c r="K749" s="12"/>
      <c r="L749" s="12"/>
      <c r="M749" s="27"/>
      <c r="N749" s="27"/>
      <c r="O749" s="27"/>
      <c r="P749" s="48">
        <f t="shared" si="23"/>
        <v>0</v>
      </c>
    </row>
    <row r="750" spans="3:16" s="11" customFormat="1" x14ac:dyDescent="0.25">
      <c r="C750" s="5"/>
      <c r="D750" s="12"/>
      <c r="E750" s="12"/>
      <c r="F750" s="27"/>
      <c r="G750" s="27"/>
      <c r="H750" s="27"/>
      <c r="I750" s="48">
        <f t="shared" si="22"/>
        <v>0</v>
      </c>
      <c r="K750" s="12"/>
      <c r="L750" s="12"/>
      <c r="M750" s="27"/>
      <c r="N750" s="27"/>
      <c r="O750" s="27"/>
      <c r="P750" s="48">
        <f t="shared" si="23"/>
        <v>0</v>
      </c>
    </row>
    <row r="751" spans="3:16" s="11" customFormat="1" x14ac:dyDescent="0.25">
      <c r="C751" s="5"/>
      <c r="D751" s="12"/>
      <c r="E751" s="12"/>
      <c r="F751" s="27"/>
      <c r="G751" s="27"/>
      <c r="H751" s="27"/>
      <c r="I751" s="48">
        <f t="shared" si="22"/>
        <v>0</v>
      </c>
      <c r="K751" s="12"/>
      <c r="L751" s="12"/>
      <c r="M751" s="27"/>
      <c r="N751" s="27"/>
      <c r="O751" s="27"/>
      <c r="P751" s="48">
        <f t="shared" si="23"/>
        <v>0</v>
      </c>
    </row>
    <row r="752" spans="3:16" s="11" customFormat="1" x14ac:dyDescent="0.25">
      <c r="C752" s="5"/>
      <c r="D752" s="12"/>
      <c r="E752" s="12"/>
      <c r="F752" s="27"/>
      <c r="G752" s="27"/>
      <c r="H752" s="27"/>
      <c r="I752" s="48">
        <f t="shared" si="22"/>
        <v>0</v>
      </c>
      <c r="K752" s="12"/>
      <c r="L752" s="12"/>
      <c r="M752" s="27"/>
      <c r="N752" s="27"/>
      <c r="O752" s="27"/>
      <c r="P752" s="48">
        <f t="shared" si="23"/>
        <v>0</v>
      </c>
    </row>
    <row r="753" spans="3:16" s="11" customFormat="1" x14ac:dyDescent="0.25">
      <c r="C753" s="5"/>
      <c r="D753" s="12"/>
      <c r="E753" s="12"/>
      <c r="F753" s="27"/>
      <c r="G753" s="27"/>
      <c r="H753" s="27"/>
      <c r="I753" s="48">
        <f t="shared" si="22"/>
        <v>0</v>
      </c>
      <c r="K753" s="12"/>
      <c r="L753" s="12"/>
      <c r="M753" s="27"/>
      <c r="N753" s="27"/>
      <c r="O753" s="27"/>
      <c r="P753" s="48">
        <f t="shared" si="23"/>
        <v>0</v>
      </c>
    </row>
    <row r="754" spans="3:16" s="11" customFormat="1" x14ac:dyDescent="0.25">
      <c r="C754" s="5"/>
      <c r="D754" s="12"/>
      <c r="E754" s="12"/>
      <c r="F754" s="27"/>
      <c r="G754" s="27"/>
      <c r="H754" s="27"/>
      <c r="I754" s="48">
        <f t="shared" si="22"/>
        <v>0</v>
      </c>
      <c r="K754" s="12"/>
      <c r="L754" s="12"/>
      <c r="M754" s="27"/>
      <c r="N754" s="27"/>
      <c r="O754" s="27"/>
      <c r="P754" s="48">
        <f t="shared" si="23"/>
        <v>0</v>
      </c>
    </row>
    <row r="755" spans="3:16" s="11" customFormat="1" x14ac:dyDescent="0.25">
      <c r="C755" s="5"/>
      <c r="D755" s="12"/>
      <c r="E755" s="12"/>
      <c r="F755" s="27"/>
      <c r="G755" s="27"/>
      <c r="H755" s="27"/>
      <c r="I755" s="48">
        <f t="shared" si="22"/>
        <v>0</v>
      </c>
      <c r="K755" s="12"/>
      <c r="L755" s="12"/>
      <c r="M755" s="27"/>
      <c r="N755" s="27"/>
      <c r="O755" s="27"/>
      <c r="P755" s="48">
        <f t="shared" si="23"/>
        <v>0</v>
      </c>
    </row>
    <row r="756" spans="3:16" s="11" customFormat="1" x14ac:dyDescent="0.25">
      <c r="C756" s="5"/>
      <c r="D756" s="12"/>
      <c r="E756" s="12"/>
      <c r="F756" s="27"/>
      <c r="G756" s="27"/>
      <c r="H756" s="27"/>
      <c r="I756" s="48">
        <f t="shared" si="22"/>
        <v>0</v>
      </c>
      <c r="K756" s="12"/>
      <c r="L756" s="12"/>
      <c r="M756" s="27"/>
      <c r="N756" s="27"/>
      <c r="O756" s="27"/>
      <c r="P756" s="48">
        <f t="shared" si="23"/>
        <v>0</v>
      </c>
    </row>
    <row r="757" spans="3:16" s="11" customFormat="1" x14ac:dyDescent="0.25">
      <c r="C757" s="5"/>
      <c r="D757" s="12"/>
      <c r="E757" s="12"/>
      <c r="F757" s="27"/>
      <c r="G757" s="27"/>
      <c r="H757" s="27"/>
      <c r="I757" s="48">
        <f t="shared" si="22"/>
        <v>0</v>
      </c>
      <c r="K757" s="12"/>
      <c r="L757" s="12"/>
      <c r="M757" s="27"/>
      <c r="N757" s="27"/>
      <c r="O757" s="27"/>
      <c r="P757" s="48">
        <f t="shared" si="23"/>
        <v>0</v>
      </c>
    </row>
    <row r="758" spans="3:16" s="11" customFormat="1" x14ac:dyDescent="0.25">
      <c r="C758" s="5"/>
      <c r="D758" s="12"/>
      <c r="E758" s="12"/>
      <c r="F758" s="27"/>
      <c r="G758" s="27"/>
      <c r="H758" s="27"/>
      <c r="I758" s="48">
        <f t="shared" si="22"/>
        <v>0</v>
      </c>
      <c r="K758" s="12"/>
      <c r="L758" s="12"/>
      <c r="M758" s="27"/>
      <c r="N758" s="27"/>
      <c r="O758" s="27"/>
      <c r="P758" s="48">
        <f t="shared" si="23"/>
        <v>0</v>
      </c>
    </row>
    <row r="759" spans="3:16" s="11" customFormat="1" x14ac:dyDescent="0.25">
      <c r="C759" s="5"/>
      <c r="D759" s="12"/>
      <c r="E759" s="12"/>
      <c r="F759" s="27"/>
      <c r="G759" s="27"/>
      <c r="H759" s="27"/>
      <c r="I759" s="48">
        <f t="shared" si="22"/>
        <v>0</v>
      </c>
      <c r="K759" s="12"/>
      <c r="L759" s="12"/>
      <c r="M759" s="27"/>
      <c r="N759" s="27"/>
      <c r="O759" s="27"/>
      <c r="P759" s="48">
        <f t="shared" si="23"/>
        <v>0</v>
      </c>
    </row>
    <row r="760" spans="3:16" s="11" customFormat="1" x14ac:dyDescent="0.25">
      <c r="C760" s="5"/>
      <c r="D760" s="12"/>
      <c r="E760" s="12"/>
      <c r="F760" s="27"/>
      <c r="G760" s="27"/>
      <c r="H760" s="27"/>
      <c r="I760" s="48">
        <f t="shared" si="22"/>
        <v>0</v>
      </c>
      <c r="K760" s="12"/>
      <c r="L760" s="12"/>
      <c r="M760" s="27"/>
      <c r="N760" s="27"/>
      <c r="O760" s="27"/>
      <c r="P760" s="48">
        <f t="shared" si="23"/>
        <v>0</v>
      </c>
    </row>
    <row r="761" spans="3:16" s="11" customFormat="1" x14ac:dyDescent="0.25">
      <c r="C761" s="5"/>
      <c r="D761" s="12"/>
      <c r="E761" s="12"/>
      <c r="F761" s="27"/>
      <c r="G761" s="27"/>
      <c r="H761" s="27"/>
      <c r="I761" s="48">
        <f t="shared" si="22"/>
        <v>0</v>
      </c>
      <c r="K761" s="12"/>
      <c r="L761" s="12"/>
      <c r="M761" s="27"/>
      <c r="N761" s="27"/>
      <c r="O761" s="27"/>
      <c r="P761" s="48">
        <f t="shared" si="23"/>
        <v>0</v>
      </c>
    </row>
    <row r="762" spans="3:16" s="11" customFormat="1" x14ac:dyDescent="0.25">
      <c r="C762" s="5"/>
      <c r="D762" s="12"/>
      <c r="E762" s="12"/>
      <c r="F762" s="27"/>
      <c r="G762" s="27"/>
      <c r="H762" s="27"/>
      <c r="I762" s="48">
        <f t="shared" si="22"/>
        <v>0</v>
      </c>
      <c r="K762" s="12"/>
      <c r="L762" s="12"/>
      <c r="M762" s="27"/>
      <c r="N762" s="27"/>
      <c r="O762" s="27"/>
      <c r="P762" s="48">
        <f t="shared" si="23"/>
        <v>0</v>
      </c>
    </row>
    <row r="763" spans="3:16" s="11" customFormat="1" x14ac:dyDescent="0.25">
      <c r="C763" s="5"/>
      <c r="D763" s="12"/>
      <c r="E763" s="12"/>
      <c r="F763" s="27"/>
      <c r="G763" s="27"/>
      <c r="H763" s="27"/>
      <c r="I763" s="48">
        <f t="shared" si="22"/>
        <v>0</v>
      </c>
      <c r="K763" s="12"/>
      <c r="L763" s="12"/>
      <c r="M763" s="27"/>
      <c r="N763" s="27"/>
      <c r="O763" s="27"/>
      <c r="P763" s="48">
        <f t="shared" si="23"/>
        <v>0</v>
      </c>
    </row>
    <row r="764" spans="3:16" s="11" customFormat="1" x14ac:dyDescent="0.25">
      <c r="C764" s="5"/>
      <c r="D764" s="12"/>
      <c r="E764" s="12"/>
      <c r="F764" s="27"/>
      <c r="G764" s="27"/>
      <c r="H764" s="27"/>
      <c r="I764" s="48">
        <f t="shared" si="22"/>
        <v>0</v>
      </c>
      <c r="K764" s="12"/>
      <c r="L764" s="12"/>
      <c r="M764" s="27"/>
      <c r="N764" s="27"/>
      <c r="O764" s="27"/>
      <c r="P764" s="48">
        <f t="shared" si="23"/>
        <v>0</v>
      </c>
    </row>
    <row r="765" spans="3:16" s="11" customFormat="1" x14ac:dyDescent="0.25">
      <c r="C765" s="5"/>
      <c r="D765" s="12"/>
      <c r="E765" s="12"/>
      <c r="F765" s="27"/>
      <c r="G765" s="27"/>
      <c r="H765" s="27"/>
      <c r="I765" s="48">
        <f t="shared" si="22"/>
        <v>0</v>
      </c>
      <c r="K765" s="12"/>
      <c r="L765" s="12"/>
      <c r="M765" s="27"/>
      <c r="N765" s="27"/>
      <c r="O765" s="27"/>
      <c r="P765" s="48">
        <f t="shared" si="23"/>
        <v>0</v>
      </c>
    </row>
    <row r="766" spans="3:16" s="11" customFormat="1" x14ac:dyDescent="0.25">
      <c r="C766" s="5"/>
      <c r="D766" s="12"/>
      <c r="E766" s="12"/>
      <c r="F766" s="27"/>
      <c r="G766" s="27"/>
      <c r="H766" s="27"/>
      <c r="I766" s="48">
        <f t="shared" si="22"/>
        <v>0</v>
      </c>
      <c r="K766" s="12"/>
      <c r="L766" s="12"/>
      <c r="M766" s="27"/>
      <c r="N766" s="27"/>
      <c r="O766" s="27"/>
      <c r="P766" s="48">
        <f t="shared" si="23"/>
        <v>0</v>
      </c>
    </row>
    <row r="767" spans="3:16" s="11" customFormat="1" x14ac:dyDescent="0.25">
      <c r="C767" s="5"/>
      <c r="D767" s="12"/>
      <c r="E767" s="12"/>
      <c r="F767" s="27"/>
      <c r="G767" s="27"/>
      <c r="H767" s="27"/>
      <c r="I767" s="48">
        <f t="shared" si="22"/>
        <v>0</v>
      </c>
      <c r="K767" s="12"/>
      <c r="L767" s="12"/>
      <c r="M767" s="27"/>
      <c r="N767" s="27"/>
      <c r="O767" s="27"/>
      <c r="P767" s="48">
        <f t="shared" si="23"/>
        <v>0</v>
      </c>
    </row>
    <row r="768" spans="3:16" s="11" customFormat="1" x14ac:dyDescent="0.25">
      <c r="C768" s="5"/>
      <c r="D768" s="12"/>
      <c r="E768" s="12"/>
      <c r="F768" s="27"/>
      <c r="G768" s="27"/>
      <c r="H768" s="27"/>
      <c r="I768" s="48">
        <f t="shared" si="22"/>
        <v>0</v>
      </c>
      <c r="K768" s="12"/>
      <c r="L768" s="12"/>
      <c r="M768" s="27"/>
      <c r="N768" s="27"/>
      <c r="O768" s="27"/>
      <c r="P768" s="48">
        <f t="shared" si="23"/>
        <v>0</v>
      </c>
    </row>
    <row r="769" spans="3:16" s="11" customFormat="1" x14ac:dyDescent="0.25">
      <c r="C769" s="5"/>
      <c r="D769" s="12"/>
      <c r="E769" s="12"/>
      <c r="F769" s="27"/>
      <c r="G769" s="27"/>
      <c r="H769" s="27"/>
      <c r="I769" s="48">
        <f t="shared" si="22"/>
        <v>0</v>
      </c>
      <c r="K769" s="12"/>
      <c r="L769" s="12"/>
      <c r="M769" s="27"/>
      <c r="N769" s="27"/>
      <c r="O769" s="27"/>
      <c r="P769" s="48">
        <f t="shared" si="23"/>
        <v>0</v>
      </c>
    </row>
    <row r="770" spans="3:16" s="11" customFormat="1" x14ac:dyDescent="0.25">
      <c r="C770" s="5"/>
      <c r="D770" s="12"/>
      <c r="E770" s="12"/>
      <c r="F770" s="27"/>
      <c r="G770" s="27"/>
      <c r="H770" s="27"/>
      <c r="I770" s="48">
        <f t="shared" si="22"/>
        <v>0</v>
      </c>
      <c r="K770" s="12"/>
      <c r="L770" s="12"/>
      <c r="M770" s="27"/>
      <c r="N770" s="27"/>
      <c r="O770" s="27"/>
      <c r="P770" s="48">
        <f t="shared" si="23"/>
        <v>0</v>
      </c>
    </row>
    <row r="771" spans="3:16" s="11" customFormat="1" x14ac:dyDescent="0.25">
      <c r="C771" s="5"/>
      <c r="D771" s="12"/>
      <c r="E771" s="12"/>
      <c r="F771" s="27"/>
      <c r="G771" s="27"/>
      <c r="H771" s="27"/>
      <c r="I771" s="48">
        <f t="shared" si="22"/>
        <v>0</v>
      </c>
      <c r="K771" s="12"/>
      <c r="L771" s="12"/>
      <c r="M771" s="27"/>
      <c r="N771" s="27"/>
      <c r="O771" s="27"/>
      <c r="P771" s="48">
        <f t="shared" si="23"/>
        <v>0</v>
      </c>
    </row>
    <row r="772" spans="3:16" s="11" customFormat="1" x14ac:dyDescent="0.25">
      <c r="C772" s="5"/>
      <c r="D772" s="12"/>
      <c r="E772" s="12"/>
      <c r="F772" s="27"/>
      <c r="G772" s="27"/>
      <c r="H772" s="27"/>
      <c r="I772" s="48">
        <f t="shared" si="22"/>
        <v>0</v>
      </c>
      <c r="K772" s="12"/>
      <c r="L772" s="12"/>
      <c r="M772" s="27"/>
      <c r="N772" s="27"/>
      <c r="O772" s="27"/>
      <c r="P772" s="48">
        <f t="shared" si="23"/>
        <v>0</v>
      </c>
    </row>
    <row r="773" spans="3:16" s="11" customFormat="1" x14ac:dyDescent="0.25">
      <c r="C773" s="5"/>
      <c r="D773" s="12"/>
      <c r="E773" s="12"/>
      <c r="F773" s="27"/>
      <c r="G773" s="27"/>
      <c r="H773" s="27"/>
      <c r="I773" s="48">
        <f t="shared" si="22"/>
        <v>0</v>
      </c>
      <c r="K773" s="12"/>
      <c r="L773" s="12"/>
      <c r="M773" s="27"/>
      <c r="N773" s="27"/>
      <c r="O773" s="27"/>
      <c r="P773" s="48">
        <f t="shared" si="23"/>
        <v>0</v>
      </c>
    </row>
    <row r="774" spans="3:16" s="11" customFormat="1" x14ac:dyDescent="0.25">
      <c r="C774" s="5"/>
      <c r="D774" s="12"/>
      <c r="E774" s="12"/>
      <c r="F774" s="27"/>
      <c r="G774" s="27"/>
      <c r="H774" s="27"/>
      <c r="I774" s="48">
        <f t="shared" si="22"/>
        <v>0</v>
      </c>
      <c r="K774" s="12"/>
      <c r="L774" s="12"/>
      <c r="M774" s="27"/>
      <c r="N774" s="27"/>
      <c r="O774" s="27"/>
      <c r="P774" s="48">
        <f t="shared" si="23"/>
        <v>0</v>
      </c>
    </row>
    <row r="775" spans="3:16" s="11" customFormat="1" x14ac:dyDescent="0.25">
      <c r="C775" s="5"/>
      <c r="D775" s="12"/>
      <c r="E775" s="12"/>
      <c r="F775" s="27"/>
      <c r="G775" s="27"/>
      <c r="H775" s="27"/>
      <c r="I775" s="48">
        <f t="shared" si="22"/>
        <v>0</v>
      </c>
      <c r="K775" s="12"/>
      <c r="L775" s="12"/>
      <c r="M775" s="27"/>
      <c r="N775" s="27"/>
      <c r="O775" s="27"/>
      <c r="P775" s="48">
        <f t="shared" si="23"/>
        <v>0</v>
      </c>
    </row>
    <row r="776" spans="3:16" s="11" customFormat="1" x14ac:dyDescent="0.25">
      <c r="C776" s="5"/>
      <c r="D776" s="12"/>
      <c r="E776" s="12"/>
      <c r="F776" s="27"/>
      <c r="G776" s="27"/>
      <c r="H776" s="27"/>
      <c r="I776" s="48">
        <f t="shared" si="22"/>
        <v>0</v>
      </c>
      <c r="K776" s="12"/>
      <c r="L776" s="12"/>
      <c r="M776" s="27"/>
      <c r="N776" s="27"/>
      <c r="O776" s="27"/>
      <c r="P776" s="48">
        <f t="shared" si="23"/>
        <v>0</v>
      </c>
    </row>
    <row r="777" spans="3:16" s="11" customFormat="1" x14ac:dyDescent="0.25">
      <c r="C777" s="5"/>
      <c r="D777" s="12"/>
      <c r="E777" s="12"/>
      <c r="F777" s="27"/>
      <c r="G777" s="27"/>
      <c r="H777" s="27"/>
      <c r="I777" s="48">
        <f t="shared" si="22"/>
        <v>0</v>
      </c>
      <c r="K777" s="12"/>
      <c r="L777" s="12"/>
      <c r="M777" s="27"/>
      <c r="N777" s="27"/>
      <c r="O777" s="27"/>
      <c r="P777" s="48">
        <f t="shared" si="23"/>
        <v>0</v>
      </c>
    </row>
    <row r="778" spans="3:16" s="11" customFormat="1" x14ac:dyDescent="0.25">
      <c r="C778" s="5"/>
      <c r="D778" s="12"/>
      <c r="E778" s="12"/>
      <c r="F778" s="27"/>
      <c r="G778" s="27"/>
      <c r="H778" s="27"/>
      <c r="I778" s="48">
        <f t="shared" si="22"/>
        <v>0</v>
      </c>
      <c r="K778" s="12"/>
      <c r="L778" s="12"/>
      <c r="M778" s="27"/>
      <c r="N778" s="27"/>
      <c r="O778" s="27"/>
      <c r="P778" s="48">
        <f t="shared" si="23"/>
        <v>0</v>
      </c>
    </row>
    <row r="779" spans="3:16" s="11" customFormat="1" x14ac:dyDescent="0.25">
      <c r="C779" s="5"/>
      <c r="D779" s="12"/>
      <c r="E779" s="12"/>
      <c r="F779" s="27"/>
      <c r="G779" s="27"/>
      <c r="H779" s="27"/>
      <c r="I779" s="48">
        <f t="shared" si="22"/>
        <v>0</v>
      </c>
      <c r="K779" s="12"/>
      <c r="L779" s="12"/>
      <c r="M779" s="27"/>
      <c r="N779" s="27"/>
      <c r="O779" s="27"/>
      <c r="P779" s="48">
        <f t="shared" si="23"/>
        <v>0</v>
      </c>
    </row>
    <row r="780" spans="3:16" s="11" customFormat="1" x14ac:dyDescent="0.25">
      <c r="C780" s="5"/>
      <c r="D780" s="12"/>
      <c r="E780" s="12"/>
      <c r="F780" s="27"/>
      <c r="G780" s="27"/>
      <c r="H780" s="27"/>
      <c r="I780" s="48">
        <f t="shared" si="22"/>
        <v>0</v>
      </c>
      <c r="K780" s="12"/>
      <c r="L780" s="12"/>
      <c r="M780" s="27"/>
      <c r="N780" s="27"/>
      <c r="O780" s="27"/>
      <c r="P780" s="48">
        <f t="shared" si="23"/>
        <v>0</v>
      </c>
    </row>
    <row r="781" spans="3:16" s="11" customFormat="1" x14ac:dyDescent="0.25">
      <c r="C781" s="5"/>
      <c r="D781" s="12"/>
      <c r="E781" s="12"/>
      <c r="F781" s="27"/>
      <c r="G781" s="27"/>
      <c r="H781" s="27"/>
      <c r="I781" s="48">
        <f t="shared" ref="I781:I844" si="24">MIN(D781,F781,G781)*H781</f>
        <v>0</v>
      </c>
      <c r="K781" s="12"/>
      <c r="L781" s="12"/>
      <c r="M781" s="27"/>
      <c r="N781" s="27"/>
      <c r="O781" s="27"/>
      <c r="P781" s="48">
        <f t="shared" si="23"/>
        <v>0</v>
      </c>
    </row>
    <row r="782" spans="3:16" s="11" customFormat="1" x14ac:dyDescent="0.25">
      <c r="C782" s="5"/>
      <c r="D782" s="12"/>
      <c r="E782" s="12"/>
      <c r="F782" s="27"/>
      <c r="G782" s="27"/>
      <c r="H782" s="27"/>
      <c r="I782" s="48">
        <f t="shared" si="24"/>
        <v>0</v>
      </c>
      <c r="K782" s="12"/>
      <c r="L782" s="12"/>
      <c r="M782" s="27"/>
      <c r="N782" s="27"/>
      <c r="O782" s="27"/>
      <c r="P782" s="48">
        <f t="shared" ref="P782:P845" si="25">MIN(K782,M782,N782)*O782</f>
        <v>0</v>
      </c>
    </row>
    <row r="783" spans="3:16" s="11" customFormat="1" x14ac:dyDescent="0.25">
      <c r="C783" s="5"/>
      <c r="D783" s="12"/>
      <c r="E783" s="12"/>
      <c r="F783" s="27"/>
      <c r="G783" s="27"/>
      <c r="H783" s="27"/>
      <c r="I783" s="48">
        <f t="shared" si="24"/>
        <v>0</v>
      </c>
      <c r="K783" s="12"/>
      <c r="L783" s="12"/>
      <c r="M783" s="27"/>
      <c r="N783" s="27"/>
      <c r="O783" s="27"/>
      <c r="P783" s="48">
        <f t="shared" si="25"/>
        <v>0</v>
      </c>
    </row>
    <row r="784" spans="3:16" s="11" customFormat="1" x14ac:dyDescent="0.25">
      <c r="C784" s="5"/>
      <c r="D784" s="12"/>
      <c r="E784" s="12"/>
      <c r="F784" s="27"/>
      <c r="G784" s="27"/>
      <c r="H784" s="27"/>
      <c r="I784" s="48">
        <f t="shared" si="24"/>
        <v>0</v>
      </c>
      <c r="K784" s="12"/>
      <c r="L784" s="12"/>
      <c r="M784" s="27"/>
      <c r="N784" s="27"/>
      <c r="O784" s="27"/>
      <c r="P784" s="48">
        <f t="shared" si="25"/>
        <v>0</v>
      </c>
    </row>
    <row r="785" spans="3:16" s="11" customFormat="1" x14ac:dyDescent="0.25">
      <c r="C785" s="5"/>
      <c r="D785" s="12"/>
      <c r="E785" s="12"/>
      <c r="F785" s="27"/>
      <c r="G785" s="27"/>
      <c r="H785" s="27"/>
      <c r="I785" s="48">
        <f t="shared" si="24"/>
        <v>0</v>
      </c>
      <c r="K785" s="12"/>
      <c r="L785" s="12"/>
      <c r="M785" s="27"/>
      <c r="N785" s="27"/>
      <c r="O785" s="27"/>
      <c r="P785" s="48">
        <f t="shared" si="25"/>
        <v>0</v>
      </c>
    </row>
    <row r="786" spans="3:16" s="11" customFormat="1" x14ac:dyDescent="0.25">
      <c r="C786" s="5"/>
      <c r="D786" s="12"/>
      <c r="E786" s="12"/>
      <c r="F786" s="27"/>
      <c r="G786" s="27"/>
      <c r="H786" s="27"/>
      <c r="I786" s="48">
        <f t="shared" si="24"/>
        <v>0</v>
      </c>
      <c r="K786" s="12"/>
      <c r="L786" s="12"/>
      <c r="M786" s="27"/>
      <c r="N786" s="27"/>
      <c r="O786" s="27"/>
      <c r="P786" s="48">
        <f t="shared" si="25"/>
        <v>0</v>
      </c>
    </row>
    <row r="787" spans="3:16" s="11" customFormat="1" x14ac:dyDescent="0.25">
      <c r="C787" s="5"/>
      <c r="D787" s="12"/>
      <c r="E787" s="12"/>
      <c r="F787" s="27"/>
      <c r="G787" s="27"/>
      <c r="H787" s="27"/>
      <c r="I787" s="48">
        <f t="shared" si="24"/>
        <v>0</v>
      </c>
      <c r="K787" s="12"/>
      <c r="L787" s="12"/>
      <c r="M787" s="27"/>
      <c r="N787" s="27"/>
      <c r="O787" s="27"/>
      <c r="P787" s="48">
        <f t="shared" si="25"/>
        <v>0</v>
      </c>
    </row>
    <row r="788" spans="3:16" s="11" customFormat="1" x14ac:dyDescent="0.25">
      <c r="C788" s="5"/>
      <c r="D788" s="12"/>
      <c r="E788" s="12"/>
      <c r="F788" s="27"/>
      <c r="G788" s="27"/>
      <c r="H788" s="27"/>
      <c r="I788" s="48">
        <f t="shared" si="24"/>
        <v>0</v>
      </c>
      <c r="K788" s="12"/>
      <c r="L788" s="12"/>
      <c r="M788" s="27"/>
      <c r="N788" s="27"/>
      <c r="O788" s="27"/>
      <c r="P788" s="48">
        <f t="shared" si="25"/>
        <v>0</v>
      </c>
    </row>
    <row r="789" spans="3:16" s="11" customFormat="1" x14ac:dyDescent="0.25">
      <c r="C789" s="5"/>
      <c r="D789" s="12"/>
      <c r="E789" s="12"/>
      <c r="F789" s="27"/>
      <c r="G789" s="27"/>
      <c r="H789" s="27"/>
      <c r="I789" s="48">
        <f t="shared" si="24"/>
        <v>0</v>
      </c>
      <c r="K789" s="12"/>
      <c r="L789" s="12"/>
      <c r="M789" s="27"/>
      <c r="N789" s="27"/>
      <c r="O789" s="27"/>
      <c r="P789" s="48">
        <f t="shared" si="25"/>
        <v>0</v>
      </c>
    </row>
    <row r="790" spans="3:16" s="11" customFormat="1" x14ac:dyDescent="0.25">
      <c r="C790" s="5"/>
      <c r="D790" s="12"/>
      <c r="E790" s="12"/>
      <c r="F790" s="27"/>
      <c r="G790" s="27"/>
      <c r="H790" s="27"/>
      <c r="I790" s="48">
        <f t="shared" si="24"/>
        <v>0</v>
      </c>
      <c r="K790" s="12"/>
      <c r="L790" s="12"/>
      <c r="M790" s="27"/>
      <c r="N790" s="27"/>
      <c r="O790" s="27"/>
      <c r="P790" s="48">
        <f t="shared" si="25"/>
        <v>0</v>
      </c>
    </row>
    <row r="791" spans="3:16" s="11" customFormat="1" x14ac:dyDescent="0.25">
      <c r="C791" s="5"/>
      <c r="D791" s="12"/>
      <c r="E791" s="12"/>
      <c r="F791" s="27"/>
      <c r="G791" s="27"/>
      <c r="H791" s="27"/>
      <c r="I791" s="48">
        <f t="shared" si="24"/>
        <v>0</v>
      </c>
      <c r="K791" s="12"/>
      <c r="L791" s="12"/>
      <c r="M791" s="27"/>
      <c r="N791" s="27"/>
      <c r="O791" s="27"/>
      <c r="P791" s="48">
        <f t="shared" si="25"/>
        <v>0</v>
      </c>
    </row>
    <row r="792" spans="3:16" s="11" customFormat="1" x14ac:dyDescent="0.25">
      <c r="C792" s="5"/>
      <c r="D792" s="12"/>
      <c r="E792" s="12"/>
      <c r="F792" s="27"/>
      <c r="G792" s="27"/>
      <c r="H792" s="27"/>
      <c r="I792" s="48">
        <f t="shared" si="24"/>
        <v>0</v>
      </c>
      <c r="K792" s="12"/>
      <c r="L792" s="12"/>
      <c r="M792" s="27"/>
      <c r="N792" s="27"/>
      <c r="O792" s="27"/>
      <c r="P792" s="48">
        <f t="shared" si="25"/>
        <v>0</v>
      </c>
    </row>
    <row r="793" spans="3:16" s="11" customFormat="1" x14ac:dyDescent="0.25">
      <c r="C793" s="5"/>
      <c r="D793" s="12"/>
      <c r="E793" s="12"/>
      <c r="F793" s="27"/>
      <c r="G793" s="27"/>
      <c r="H793" s="27"/>
      <c r="I793" s="48">
        <f t="shared" si="24"/>
        <v>0</v>
      </c>
      <c r="K793" s="12"/>
      <c r="L793" s="12"/>
      <c r="M793" s="27"/>
      <c r="N793" s="27"/>
      <c r="O793" s="27"/>
      <c r="P793" s="48">
        <f t="shared" si="25"/>
        <v>0</v>
      </c>
    </row>
    <row r="794" spans="3:16" s="11" customFormat="1" x14ac:dyDescent="0.25">
      <c r="C794" s="5"/>
      <c r="D794" s="12"/>
      <c r="E794" s="12"/>
      <c r="F794" s="27"/>
      <c r="G794" s="27"/>
      <c r="H794" s="27"/>
      <c r="I794" s="48">
        <f t="shared" si="24"/>
        <v>0</v>
      </c>
      <c r="K794" s="12"/>
      <c r="L794" s="12"/>
      <c r="M794" s="27"/>
      <c r="N794" s="27"/>
      <c r="O794" s="27"/>
      <c r="P794" s="48">
        <f t="shared" si="25"/>
        <v>0</v>
      </c>
    </row>
    <row r="795" spans="3:16" s="11" customFormat="1" x14ac:dyDescent="0.25">
      <c r="C795" s="5"/>
      <c r="D795" s="12"/>
      <c r="E795" s="12"/>
      <c r="F795" s="27"/>
      <c r="G795" s="27"/>
      <c r="H795" s="27"/>
      <c r="I795" s="48">
        <f t="shared" si="24"/>
        <v>0</v>
      </c>
      <c r="K795" s="12"/>
      <c r="L795" s="12"/>
      <c r="M795" s="27"/>
      <c r="N795" s="27"/>
      <c r="O795" s="27"/>
      <c r="P795" s="48">
        <f t="shared" si="25"/>
        <v>0</v>
      </c>
    </row>
    <row r="796" spans="3:16" s="11" customFormat="1" x14ac:dyDescent="0.25">
      <c r="C796" s="5"/>
      <c r="D796" s="12"/>
      <c r="E796" s="12"/>
      <c r="F796" s="27"/>
      <c r="G796" s="27"/>
      <c r="H796" s="27"/>
      <c r="I796" s="48">
        <f t="shared" si="24"/>
        <v>0</v>
      </c>
      <c r="K796" s="12"/>
      <c r="L796" s="12"/>
      <c r="M796" s="27"/>
      <c r="N796" s="27"/>
      <c r="O796" s="27"/>
      <c r="P796" s="48">
        <f t="shared" si="25"/>
        <v>0</v>
      </c>
    </row>
    <row r="797" spans="3:16" s="11" customFormat="1" x14ac:dyDescent="0.25">
      <c r="C797" s="5"/>
      <c r="D797" s="12"/>
      <c r="E797" s="12"/>
      <c r="F797" s="27"/>
      <c r="G797" s="27"/>
      <c r="H797" s="27"/>
      <c r="I797" s="48">
        <f t="shared" si="24"/>
        <v>0</v>
      </c>
      <c r="K797" s="12"/>
      <c r="L797" s="12"/>
      <c r="M797" s="27"/>
      <c r="N797" s="27"/>
      <c r="O797" s="27"/>
      <c r="P797" s="48">
        <f t="shared" si="25"/>
        <v>0</v>
      </c>
    </row>
    <row r="798" spans="3:16" s="11" customFormat="1" x14ac:dyDescent="0.25">
      <c r="C798" s="5"/>
      <c r="D798" s="12"/>
      <c r="E798" s="12"/>
      <c r="F798" s="27"/>
      <c r="G798" s="27"/>
      <c r="H798" s="27"/>
      <c r="I798" s="48">
        <f t="shared" si="24"/>
        <v>0</v>
      </c>
      <c r="K798" s="12"/>
      <c r="L798" s="12"/>
      <c r="M798" s="27"/>
      <c r="N798" s="27"/>
      <c r="O798" s="27"/>
      <c r="P798" s="48">
        <f t="shared" si="25"/>
        <v>0</v>
      </c>
    </row>
    <row r="799" spans="3:16" s="11" customFormat="1" x14ac:dyDescent="0.25">
      <c r="C799" s="5"/>
      <c r="D799" s="12"/>
      <c r="E799" s="12"/>
      <c r="F799" s="27"/>
      <c r="G799" s="27"/>
      <c r="H799" s="27"/>
      <c r="I799" s="48">
        <f t="shared" si="24"/>
        <v>0</v>
      </c>
      <c r="K799" s="12"/>
      <c r="L799" s="12"/>
      <c r="M799" s="27"/>
      <c r="N799" s="27"/>
      <c r="O799" s="27"/>
      <c r="P799" s="48">
        <f t="shared" si="25"/>
        <v>0</v>
      </c>
    </row>
    <row r="800" spans="3:16" s="11" customFormat="1" x14ac:dyDescent="0.25">
      <c r="C800" s="5"/>
      <c r="D800" s="12"/>
      <c r="E800" s="12"/>
      <c r="F800" s="27"/>
      <c r="G800" s="27"/>
      <c r="H800" s="27"/>
      <c r="I800" s="48">
        <f t="shared" si="24"/>
        <v>0</v>
      </c>
      <c r="K800" s="12"/>
      <c r="L800" s="12"/>
      <c r="M800" s="27"/>
      <c r="N800" s="27"/>
      <c r="O800" s="27"/>
      <c r="P800" s="48">
        <f t="shared" si="25"/>
        <v>0</v>
      </c>
    </row>
    <row r="801" spans="3:16" s="11" customFormat="1" x14ac:dyDescent="0.25">
      <c r="C801" s="5"/>
      <c r="D801" s="12"/>
      <c r="E801" s="12"/>
      <c r="F801" s="27"/>
      <c r="G801" s="27"/>
      <c r="H801" s="27"/>
      <c r="I801" s="48">
        <f t="shared" si="24"/>
        <v>0</v>
      </c>
      <c r="K801" s="12"/>
      <c r="L801" s="12"/>
      <c r="M801" s="27"/>
      <c r="N801" s="27"/>
      <c r="O801" s="27"/>
      <c r="P801" s="48">
        <f t="shared" si="25"/>
        <v>0</v>
      </c>
    </row>
    <row r="802" spans="3:16" s="11" customFormat="1" x14ac:dyDescent="0.25">
      <c r="C802" s="5"/>
      <c r="D802" s="12"/>
      <c r="E802" s="12"/>
      <c r="F802" s="27"/>
      <c r="G802" s="27"/>
      <c r="H802" s="27"/>
      <c r="I802" s="48">
        <f t="shared" si="24"/>
        <v>0</v>
      </c>
      <c r="K802" s="12"/>
      <c r="L802" s="12"/>
      <c r="M802" s="27"/>
      <c r="N802" s="27"/>
      <c r="O802" s="27"/>
      <c r="P802" s="48">
        <f t="shared" si="25"/>
        <v>0</v>
      </c>
    </row>
    <row r="803" spans="3:16" s="11" customFormat="1" x14ac:dyDescent="0.25">
      <c r="C803" s="5"/>
      <c r="D803" s="12"/>
      <c r="E803" s="12"/>
      <c r="F803" s="27"/>
      <c r="G803" s="27"/>
      <c r="H803" s="27"/>
      <c r="I803" s="48">
        <f t="shared" si="24"/>
        <v>0</v>
      </c>
      <c r="K803" s="12"/>
      <c r="L803" s="12"/>
      <c r="M803" s="27"/>
      <c r="N803" s="27"/>
      <c r="O803" s="27"/>
      <c r="P803" s="48">
        <f t="shared" si="25"/>
        <v>0</v>
      </c>
    </row>
    <row r="804" spans="3:16" s="11" customFormat="1" x14ac:dyDescent="0.25">
      <c r="C804" s="5"/>
      <c r="D804" s="12"/>
      <c r="E804" s="12"/>
      <c r="F804" s="27"/>
      <c r="G804" s="27"/>
      <c r="H804" s="27"/>
      <c r="I804" s="48">
        <f t="shared" si="24"/>
        <v>0</v>
      </c>
      <c r="K804" s="12"/>
      <c r="L804" s="12"/>
      <c r="M804" s="27"/>
      <c r="N804" s="27"/>
      <c r="O804" s="27"/>
      <c r="P804" s="48">
        <f t="shared" si="25"/>
        <v>0</v>
      </c>
    </row>
    <row r="805" spans="3:16" s="11" customFormat="1" x14ac:dyDescent="0.25">
      <c r="C805" s="5"/>
      <c r="D805" s="12"/>
      <c r="E805" s="12"/>
      <c r="F805" s="27"/>
      <c r="G805" s="27"/>
      <c r="H805" s="27"/>
      <c r="I805" s="48">
        <f t="shared" si="24"/>
        <v>0</v>
      </c>
      <c r="K805" s="12"/>
      <c r="L805" s="12"/>
      <c r="M805" s="27"/>
      <c r="N805" s="27"/>
      <c r="O805" s="27"/>
      <c r="P805" s="48">
        <f t="shared" si="25"/>
        <v>0</v>
      </c>
    </row>
    <row r="806" spans="3:16" s="11" customFormat="1" x14ac:dyDescent="0.25">
      <c r="C806" s="5"/>
      <c r="D806" s="12"/>
      <c r="E806" s="12"/>
      <c r="F806" s="27"/>
      <c r="G806" s="27"/>
      <c r="H806" s="27"/>
      <c r="I806" s="48">
        <f t="shared" si="24"/>
        <v>0</v>
      </c>
      <c r="K806" s="12"/>
      <c r="L806" s="12"/>
      <c r="M806" s="27"/>
      <c r="N806" s="27"/>
      <c r="O806" s="27"/>
      <c r="P806" s="48">
        <f t="shared" si="25"/>
        <v>0</v>
      </c>
    </row>
    <row r="807" spans="3:16" s="11" customFormat="1" x14ac:dyDescent="0.25">
      <c r="C807" s="5"/>
      <c r="D807" s="12"/>
      <c r="E807" s="12"/>
      <c r="F807" s="27"/>
      <c r="G807" s="27"/>
      <c r="H807" s="27"/>
      <c r="I807" s="48">
        <f t="shared" si="24"/>
        <v>0</v>
      </c>
      <c r="K807" s="12"/>
      <c r="L807" s="12"/>
      <c r="M807" s="27"/>
      <c r="N807" s="27"/>
      <c r="O807" s="27"/>
      <c r="P807" s="48">
        <f t="shared" si="25"/>
        <v>0</v>
      </c>
    </row>
    <row r="808" spans="3:16" s="11" customFormat="1" x14ac:dyDescent="0.25">
      <c r="C808" s="5"/>
      <c r="D808" s="12"/>
      <c r="E808" s="12"/>
      <c r="F808" s="27"/>
      <c r="G808" s="27"/>
      <c r="H808" s="27"/>
      <c r="I808" s="48">
        <f t="shared" si="24"/>
        <v>0</v>
      </c>
      <c r="K808" s="12"/>
      <c r="L808" s="12"/>
      <c r="M808" s="27"/>
      <c r="N808" s="27"/>
      <c r="O808" s="27"/>
      <c r="P808" s="48">
        <f t="shared" si="25"/>
        <v>0</v>
      </c>
    </row>
    <row r="809" spans="3:16" s="11" customFormat="1" x14ac:dyDescent="0.25">
      <c r="C809" s="5"/>
      <c r="D809" s="12"/>
      <c r="E809" s="12"/>
      <c r="F809" s="27"/>
      <c r="G809" s="27"/>
      <c r="H809" s="27"/>
      <c r="I809" s="48">
        <f t="shared" si="24"/>
        <v>0</v>
      </c>
      <c r="K809" s="12"/>
      <c r="L809" s="12"/>
      <c r="M809" s="27"/>
      <c r="N809" s="27"/>
      <c r="O809" s="27"/>
      <c r="P809" s="48">
        <f t="shared" si="25"/>
        <v>0</v>
      </c>
    </row>
    <row r="810" spans="3:16" s="11" customFormat="1" x14ac:dyDescent="0.25">
      <c r="C810" s="5"/>
      <c r="D810" s="12"/>
      <c r="E810" s="12"/>
      <c r="F810" s="27"/>
      <c r="G810" s="27"/>
      <c r="H810" s="27"/>
      <c r="I810" s="48">
        <f t="shared" si="24"/>
        <v>0</v>
      </c>
      <c r="K810" s="12"/>
      <c r="L810" s="12"/>
      <c r="M810" s="27"/>
      <c r="N810" s="27"/>
      <c r="O810" s="27"/>
      <c r="P810" s="48">
        <f t="shared" si="25"/>
        <v>0</v>
      </c>
    </row>
    <row r="811" spans="3:16" s="11" customFormat="1" x14ac:dyDescent="0.25">
      <c r="C811" s="5"/>
      <c r="D811" s="12"/>
      <c r="E811" s="12"/>
      <c r="F811" s="27"/>
      <c r="G811" s="27"/>
      <c r="H811" s="27"/>
      <c r="I811" s="48">
        <f t="shared" si="24"/>
        <v>0</v>
      </c>
      <c r="K811" s="12"/>
      <c r="L811" s="12"/>
      <c r="M811" s="27"/>
      <c r="N811" s="27"/>
      <c r="O811" s="27"/>
      <c r="P811" s="48">
        <f t="shared" si="25"/>
        <v>0</v>
      </c>
    </row>
    <row r="812" spans="3:16" s="11" customFormat="1" x14ac:dyDescent="0.25">
      <c r="C812" s="5"/>
      <c r="D812" s="12"/>
      <c r="E812" s="12"/>
      <c r="F812" s="27"/>
      <c r="G812" s="27"/>
      <c r="H812" s="27"/>
      <c r="I812" s="48">
        <f t="shared" si="24"/>
        <v>0</v>
      </c>
      <c r="K812" s="12"/>
      <c r="L812" s="12"/>
      <c r="M812" s="27"/>
      <c r="N812" s="27"/>
      <c r="O812" s="27"/>
      <c r="P812" s="48">
        <f t="shared" si="25"/>
        <v>0</v>
      </c>
    </row>
    <row r="813" spans="3:16" s="11" customFormat="1" x14ac:dyDescent="0.25">
      <c r="C813" s="5"/>
      <c r="D813" s="12"/>
      <c r="E813" s="12"/>
      <c r="F813" s="27"/>
      <c r="G813" s="27"/>
      <c r="H813" s="27"/>
      <c r="I813" s="48">
        <f t="shared" si="24"/>
        <v>0</v>
      </c>
      <c r="K813" s="12"/>
      <c r="L813" s="12"/>
      <c r="M813" s="27"/>
      <c r="N813" s="27"/>
      <c r="O813" s="27"/>
      <c r="P813" s="48">
        <f t="shared" si="25"/>
        <v>0</v>
      </c>
    </row>
    <row r="814" spans="3:16" s="11" customFormat="1" x14ac:dyDescent="0.25">
      <c r="C814" s="5"/>
      <c r="D814" s="12"/>
      <c r="E814" s="12"/>
      <c r="F814" s="27"/>
      <c r="G814" s="27"/>
      <c r="H814" s="27"/>
      <c r="I814" s="48">
        <f t="shared" si="24"/>
        <v>0</v>
      </c>
      <c r="K814" s="12"/>
      <c r="L814" s="12"/>
      <c r="M814" s="27"/>
      <c r="N814" s="27"/>
      <c r="O814" s="27"/>
      <c r="P814" s="48">
        <f t="shared" si="25"/>
        <v>0</v>
      </c>
    </row>
    <row r="815" spans="3:16" s="11" customFormat="1" x14ac:dyDescent="0.25">
      <c r="C815" s="5"/>
      <c r="D815" s="12"/>
      <c r="E815" s="12"/>
      <c r="F815" s="27"/>
      <c r="G815" s="27"/>
      <c r="H815" s="27"/>
      <c r="I815" s="48">
        <f t="shared" si="24"/>
        <v>0</v>
      </c>
      <c r="K815" s="12"/>
      <c r="L815" s="12"/>
      <c r="M815" s="27"/>
      <c r="N815" s="27"/>
      <c r="O815" s="27"/>
      <c r="P815" s="48">
        <f t="shared" si="25"/>
        <v>0</v>
      </c>
    </row>
    <row r="816" spans="3:16" s="11" customFormat="1" x14ac:dyDescent="0.25">
      <c r="C816" s="5"/>
      <c r="D816" s="12"/>
      <c r="E816" s="12"/>
      <c r="F816" s="27"/>
      <c r="G816" s="27"/>
      <c r="H816" s="27"/>
      <c r="I816" s="48">
        <f t="shared" si="24"/>
        <v>0</v>
      </c>
      <c r="K816" s="12"/>
      <c r="L816" s="12"/>
      <c r="M816" s="27"/>
      <c r="N816" s="27"/>
      <c r="O816" s="27"/>
      <c r="P816" s="48">
        <f t="shared" si="25"/>
        <v>0</v>
      </c>
    </row>
    <row r="817" spans="3:16" s="11" customFormat="1" x14ac:dyDescent="0.25">
      <c r="C817" s="5"/>
      <c r="D817" s="12"/>
      <c r="E817" s="12"/>
      <c r="F817" s="27"/>
      <c r="G817" s="27"/>
      <c r="H817" s="27"/>
      <c r="I817" s="48">
        <f t="shared" si="24"/>
        <v>0</v>
      </c>
      <c r="K817" s="12"/>
      <c r="L817" s="12"/>
      <c r="M817" s="27"/>
      <c r="N817" s="27"/>
      <c r="O817" s="27"/>
      <c r="P817" s="48">
        <f t="shared" si="25"/>
        <v>0</v>
      </c>
    </row>
    <row r="818" spans="3:16" s="11" customFormat="1" x14ac:dyDescent="0.25">
      <c r="C818" s="5"/>
      <c r="D818" s="12"/>
      <c r="E818" s="12"/>
      <c r="F818" s="27"/>
      <c r="G818" s="27"/>
      <c r="H818" s="27"/>
      <c r="I818" s="48">
        <f t="shared" si="24"/>
        <v>0</v>
      </c>
      <c r="K818" s="12"/>
      <c r="L818" s="12"/>
      <c r="M818" s="27"/>
      <c r="N818" s="27"/>
      <c r="O818" s="27"/>
      <c r="P818" s="48">
        <f t="shared" si="25"/>
        <v>0</v>
      </c>
    </row>
    <row r="819" spans="3:16" s="11" customFormat="1" x14ac:dyDescent="0.25">
      <c r="C819" s="5"/>
      <c r="D819" s="12"/>
      <c r="E819" s="12"/>
      <c r="F819" s="27"/>
      <c r="G819" s="27"/>
      <c r="H819" s="27"/>
      <c r="I819" s="48">
        <f t="shared" si="24"/>
        <v>0</v>
      </c>
      <c r="K819" s="12"/>
      <c r="L819" s="12"/>
      <c r="M819" s="27"/>
      <c r="N819" s="27"/>
      <c r="O819" s="27"/>
      <c r="P819" s="48">
        <f t="shared" si="25"/>
        <v>0</v>
      </c>
    </row>
    <row r="820" spans="3:16" s="11" customFormat="1" x14ac:dyDescent="0.25">
      <c r="C820" s="5"/>
      <c r="D820" s="12"/>
      <c r="E820" s="12"/>
      <c r="F820" s="27"/>
      <c r="G820" s="27"/>
      <c r="H820" s="27"/>
      <c r="I820" s="48">
        <f t="shared" si="24"/>
        <v>0</v>
      </c>
      <c r="K820" s="12"/>
      <c r="L820" s="12"/>
      <c r="M820" s="27"/>
      <c r="N820" s="27"/>
      <c r="O820" s="27"/>
      <c r="P820" s="48">
        <f t="shared" si="25"/>
        <v>0</v>
      </c>
    </row>
    <row r="821" spans="3:16" s="11" customFormat="1" x14ac:dyDescent="0.25">
      <c r="C821" s="5"/>
      <c r="D821" s="12"/>
      <c r="E821" s="12"/>
      <c r="F821" s="27"/>
      <c r="G821" s="27"/>
      <c r="H821" s="27"/>
      <c r="I821" s="48">
        <f t="shared" si="24"/>
        <v>0</v>
      </c>
      <c r="K821" s="12"/>
      <c r="L821" s="12"/>
      <c r="M821" s="27"/>
      <c r="N821" s="27"/>
      <c r="O821" s="27"/>
      <c r="P821" s="48">
        <f t="shared" si="25"/>
        <v>0</v>
      </c>
    </row>
    <row r="822" spans="3:16" s="11" customFormat="1" x14ac:dyDescent="0.25">
      <c r="C822" s="5"/>
      <c r="D822" s="12"/>
      <c r="E822" s="12"/>
      <c r="F822" s="27"/>
      <c r="G822" s="27"/>
      <c r="H822" s="27"/>
      <c r="I822" s="48">
        <f t="shared" si="24"/>
        <v>0</v>
      </c>
      <c r="K822" s="12"/>
      <c r="L822" s="12"/>
      <c r="M822" s="27"/>
      <c r="N822" s="27"/>
      <c r="O822" s="27"/>
      <c r="P822" s="48">
        <f t="shared" si="25"/>
        <v>0</v>
      </c>
    </row>
    <row r="823" spans="3:16" s="11" customFormat="1" x14ac:dyDescent="0.25">
      <c r="C823" s="5"/>
      <c r="D823" s="12"/>
      <c r="E823" s="12"/>
      <c r="F823" s="27"/>
      <c r="G823" s="27"/>
      <c r="H823" s="27"/>
      <c r="I823" s="48">
        <f t="shared" si="24"/>
        <v>0</v>
      </c>
      <c r="K823" s="12"/>
      <c r="L823" s="12"/>
      <c r="M823" s="27"/>
      <c r="N823" s="27"/>
      <c r="O823" s="27"/>
      <c r="P823" s="48">
        <f t="shared" si="25"/>
        <v>0</v>
      </c>
    </row>
    <row r="824" spans="3:16" s="11" customFormat="1" x14ac:dyDescent="0.25">
      <c r="C824" s="5"/>
      <c r="D824" s="12"/>
      <c r="E824" s="12"/>
      <c r="F824" s="27"/>
      <c r="G824" s="27"/>
      <c r="H824" s="27"/>
      <c r="I824" s="48">
        <f t="shared" si="24"/>
        <v>0</v>
      </c>
      <c r="K824" s="12"/>
      <c r="L824" s="12"/>
      <c r="M824" s="27"/>
      <c r="N824" s="27"/>
      <c r="O824" s="27"/>
      <c r="P824" s="48">
        <f t="shared" si="25"/>
        <v>0</v>
      </c>
    </row>
    <row r="825" spans="3:16" s="11" customFormat="1" x14ac:dyDescent="0.25">
      <c r="C825" s="5"/>
      <c r="D825" s="12"/>
      <c r="E825" s="12"/>
      <c r="F825" s="27"/>
      <c r="G825" s="27"/>
      <c r="H825" s="27"/>
      <c r="I825" s="48">
        <f t="shared" si="24"/>
        <v>0</v>
      </c>
      <c r="K825" s="12"/>
      <c r="L825" s="12"/>
      <c r="M825" s="27"/>
      <c r="N825" s="27"/>
      <c r="O825" s="27"/>
      <c r="P825" s="48">
        <f t="shared" si="25"/>
        <v>0</v>
      </c>
    </row>
    <row r="826" spans="3:16" s="11" customFormat="1" x14ac:dyDescent="0.25">
      <c r="C826" s="5"/>
      <c r="D826" s="12"/>
      <c r="E826" s="12"/>
      <c r="F826" s="27"/>
      <c r="G826" s="27"/>
      <c r="H826" s="27"/>
      <c r="I826" s="48">
        <f t="shared" si="24"/>
        <v>0</v>
      </c>
      <c r="K826" s="12"/>
      <c r="L826" s="12"/>
      <c r="M826" s="27"/>
      <c r="N826" s="27"/>
      <c r="O826" s="27"/>
      <c r="P826" s="48">
        <f t="shared" si="25"/>
        <v>0</v>
      </c>
    </row>
    <row r="827" spans="3:16" s="11" customFormat="1" x14ac:dyDescent="0.25">
      <c r="C827" s="5"/>
      <c r="D827" s="12"/>
      <c r="E827" s="12"/>
      <c r="F827" s="27"/>
      <c r="G827" s="27"/>
      <c r="H827" s="27"/>
      <c r="I827" s="48">
        <f t="shared" si="24"/>
        <v>0</v>
      </c>
      <c r="K827" s="12"/>
      <c r="L827" s="12"/>
      <c r="M827" s="27"/>
      <c r="N827" s="27"/>
      <c r="O827" s="27"/>
      <c r="P827" s="48">
        <f t="shared" si="25"/>
        <v>0</v>
      </c>
    </row>
    <row r="828" spans="3:16" s="11" customFormat="1" x14ac:dyDescent="0.25">
      <c r="C828" s="5"/>
      <c r="D828" s="12"/>
      <c r="E828" s="12"/>
      <c r="F828" s="27"/>
      <c r="G828" s="27"/>
      <c r="H828" s="27"/>
      <c r="I828" s="48">
        <f t="shared" si="24"/>
        <v>0</v>
      </c>
      <c r="K828" s="12"/>
      <c r="L828" s="12"/>
      <c r="M828" s="27"/>
      <c r="N828" s="27"/>
      <c r="O828" s="27"/>
      <c r="P828" s="48">
        <f t="shared" si="25"/>
        <v>0</v>
      </c>
    </row>
    <row r="829" spans="3:16" s="11" customFormat="1" x14ac:dyDescent="0.25">
      <c r="C829" s="5"/>
      <c r="D829" s="12"/>
      <c r="E829" s="12"/>
      <c r="F829" s="27"/>
      <c r="G829" s="27"/>
      <c r="H829" s="27"/>
      <c r="I829" s="48">
        <f t="shared" si="24"/>
        <v>0</v>
      </c>
      <c r="K829" s="12"/>
      <c r="L829" s="12"/>
      <c r="M829" s="27"/>
      <c r="N829" s="27"/>
      <c r="O829" s="27"/>
      <c r="P829" s="48">
        <f t="shared" si="25"/>
        <v>0</v>
      </c>
    </row>
    <row r="830" spans="3:16" s="11" customFormat="1" x14ac:dyDescent="0.25">
      <c r="C830" s="5"/>
      <c r="D830" s="12"/>
      <c r="E830" s="12"/>
      <c r="F830" s="27"/>
      <c r="G830" s="27"/>
      <c r="H830" s="27"/>
      <c r="I830" s="48">
        <f t="shared" si="24"/>
        <v>0</v>
      </c>
      <c r="K830" s="12"/>
      <c r="L830" s="12"/>
      <c r="M830" s="27"/>
      <c r="N830" s="27"/>
      <c r="O830" s="27"/>
      <c r="P830" s="48">
        <f t="shared" si="25"/>
        <v>0</v>
      </c>
    </row>
    <row r="831" spans="3:16" s="11" customFormat="1" x14ac:dyDescent="0.25">
      <c r="C831" s="5"/>
      <c r="D831" s="12"/>
      <c r="E831" s="12"/>
      <c r="F831" s="27"/>
      <c r="G831" s="27"/>
      <c r="H831" s="27"/>
      <c r="I831" s="48">
        <f t="shared" si="24"/>
        <v>0</v>
      </c>
      <c r="K831" s="12"/>
      <c r="L831" s="12"/>
      <c r="M831" s="27"/>
      <c r="N831" s="27"/>
      <c r="O831" s="27"/>
      <c r="P831" s="48">
        <f t="shared" si="25"/>
        <v>0</v>
      </c>
    </row>
    <row r="832" spans="3:16" s="11" customFormat="1" x14ac:dyDescent="0.25">
      <c r="C832" s="5"/>
      <c r="D832" s="12"/>
      <c r="E832" s="12"/>
      <c r="F832" s="27"/>
      <c r="G832" s="27"/>
      <c r="H832" s="27"/>
      <c r="I832" s="48">
        <f t="shared" si="24"/>
        <v>0</v>
      </c>
      <c r="K832" s="12"/>
      <c r="L832" s="12"/>
      <c r="M832" s="27"/>
      <c r="N832" s="27"/>
      <c r="O832" s="27"/>
      <c r="P832" s="48">
        <f t="shared" si="25"/>
        <v>0</v>
      </c>
    </row>
    <row r="833" spans="3:16" s="11" customFormat="1" x14ac:dyDescent="0.25">
      <c r="C833" s="5"/>
      <c r="D833" s="12"/>
      <c r="E833" s="12"/>
      <c r="F833" s="27"/>
      <c r="G833" s="27"/>
      <c r="H833" s="27"/>
      <c r="I833" s="48">
        <f t="shared" si="24"/>
        <v>0</v>
      </c>
      <c r="K833" s="12"/>
      <c r="L833" s="12"/>
      <c r="M833" s="27"/>
      <c r="N833" s="27"/>
      <c r="O833" s="27"/>
      <c r="P833" s="48">
        <f t="shared" si="25"/>
        <v>0</v>
      </c>
    </row>
    <row r="834" spans="3:16" s="11" customFormat="1" x14ac:dyDescent="0.25">
      <c r="C834" s="5"/>
      <c r="D834" s="12"/>
      <c r="E834" s="12"/>
      <c r="F834" s="27"/>
      <c r="G834" s="27"/>
      <c r="H834" s="27"/>
      <c r="I834" s="48">
        <f t="shared" si="24"/>
        <v>0</v>
      </c>
      <c r="K834" s="12"/>
      <c r="L834" s="12"/>
      <c r="M834" s="27"/>
      <c r="N834" s="27"/>
      <c r="O834" s="27"/>
      <c r="P834" s="48">
        <f t="shared" si="25"/>
        <v>0</v>
      </c>
    </row>
    <row r="835" spans="3:16" s="11" customFormat="1" x14ac:dyDescent="0.25">
      <c r="C835" s="5"/>
      <c r="D835" s="12"/>
      <c r="E835" s="12"/>
      <c r="F835" s="27"/>
      <c r="G835" s="27"/>
      <c r="H835" s="27"/>
      <c r="I835" s="48">
        <f t="shared" si="24"/>
        <v>0</v>
      </c>
      <c r="K835" s="12"/>
      <c r="L835" s="12"/>
      <c r="M835" s="27"/>
      <c r="N835" s="27"/>
      <c r="O835" s="27"/>
      <c r="P835" s="48">
        <f t="shared" si="25"/>
        <v>0</v>
      </c>
    </row>
    <row r="836" spans="3:16" s="11" customFormat="1" x14ac:dyDescent="0.25">
      <c r="C836" s="5"/>
      <c r="D836" s="12"/>
      <c r="E836" s="12"/>
      <c r="F836" s="27"/>
      <c r="G836" s="27"/>
      <c r="H836" s="27"/>
      <c r="I836" s="48">
        <f t="shared" si="24"/>
        <v>0</v>
      </c>
      <c r="K836" s="12"/>
      <c r="L836" s="12"/>
      <c r="M836" s="27"/>
      <c r="N836" s="27"/>
      <c r="O836" s="27"/>
      <c r="P836" s="48">
        <f t="shared" si="25"/>
        <v>0</v>
      </c>
    </row>
    <row r="837" spans="3:16" s="11" customFormat="1" x14ac:dyDescent="0.25">
      <c r="C837" s="5"/>
      <c r="D837" s="12"/>
      <c r="E837" s="12"/>
      <c r="F837" s="27"/>
      <c r="G837" s="27"/>
      <c r="H837" s="27"/>
      <c r="I837" s="48">
        <f t="shared" si="24"/>
        <v>0</v>
      </c>
      <c r="K837" s="12"/>
      <c r="L837" s="12"/>
      <c r="M837" s="27"/>
      <c r="N837" s="27"/>
      <c r="O837" s="27"/>
      <c r="P837" s="48">
        <f t="shared" si="25"/>
        <v>0</v>
      </c>
    </row>
    <row r="838" spans="3:16" s="11" customFormat="1" x14ac:dyDescent="0.25">
      <c r="C838" s="5"/>
      <c r="D838" s="12"/>
      <c r="E838" s="12"/>
      <c r="F838" s="27"/>
      <c r="G838" s="27"/>
      <c r="H838" s="27"/>
      <c r="I838" s="48">
        <f t="shared" si="24"/>
        <v>0</v>
      </c>
      <c r="K838" s="12"/>
      <c r="L838" s="12"/>
      <c r="M838" s="27"/>
      <c r="N838" s="27"/>
      <c r="O838" s="27"/>
      <c r="P838" s="48">
        <f t="shared" si="25"/>
        <v>0</v>
      </c>
    </row>
    <row r="839" spans="3:16" s="11" customFormat="1" x14ac:dyDescent="0.25">
      <c r="C839" s="5"/>
      <c r="D839" s="12"/>
      <c r="E839" s="12"/>
      <c r="F839" s="27"/>
      <c r="G839" s="27"/>
      <c r="H839" s="27"/>
      <c r="I839" s="48">
        <f t="shared" si="24"/>
        <v>0</v>
      </c>
      <c r="K839" s="12"/>
      <c r="L839" s="12"/>
      <c r="M839" s="27"/>
      <c r="N839" s="27"/>
      <c r="O839" s="27"/>
      <c r="P839" s="48">
        <f t="shared" si="25"/>
        <v>0</v>
      </c>
    </row>
    <row r="840" spans="3:16" s="11" customFormat="1" x14ac:dyDescent="0.25">
      <c r="C840" s="5"/>
      <c r="D840" s="12"/>
      <c r="E840" s="12"/>
      <c r="F840" s="27"/>
      <c r="G840" s="27"/>
      <c r="H840" s="27"/>
      <c r="I840" s="48">
        <f t="shared" si="24"/>
        <v>0</v>
      </c>
      <c r="K840" s="12"/>
      <c r="L840" s="12"/>
      <c r="M840" s="27"/>
      <c r="N840" s="27"/>
      <c r="O840" s="27"/>
      <c r="P840" s="48">
        <f t="shared" si="25"/>
        <v>0</v>
      </c>
    </row>
    <row r="841" spans="3:16" s="11" customFormat="1" x14ac:dyDescent="0.25">
      <c r="C841" s="5"/>
      <c r="D841" s="12"/>
      <c r="E841" s="12"/>
      <c r="F841" s="27"/>
      <c r="G841" s="27"/>
      <c r="H841" s="27"/>
      <c r="I841" s="48">
        <f t="shared" si="24"/>
        <v>0</v>
      </c>
      <c r="K841" s="12"/>
      <c r="L841" s="12"/>
      <c r="M841" s="27"/>
      <c r="N841" s="27"/>
      <c r="O841" s="27"/>
      <c r="P841" s="48">
        <f t="shared" si="25"/>
        <v>0</v>
      </c>
    </row>
    <row r="842" spans="3:16" s="11" customFormat="1" x14ac:dyDescent="0.25">
      <c r="C842" s="5"/>
      <c r="D842" s="12"/>
      <c r="E842" s="12"/>
      <c r="F842" s="27"/>
      <c r="G842" s="27"/>
      <c r="H842" s="27"/>
      <c r="I842" s="48">
        <f t="shared" si="24"/>
        <v>0</v>
      </c>
      <c r="K842" s="12"/>
      <c r="L842" s="12"/>
      <c r="M842" s="27"/>
      <c r="N842" s="27"/>
      <c r="O842" s="27"/>
      <c r="P842" s="48">
        <f t="shared" si="25"/>
        <v>0</v>
      </c>
    </row>
    <row r="843" spans="3:16" s="11" customFormat="1" x14ac:dyDescent="0.25">
      <c r="C843" s="5"/>
      <c r="D843" s="12"/>
      <c r="E843" s="12"/>
      <c r="F843" s="27"/>
      <c r="G843" s="27"/>
      <c r="H843" s="27"/>
      <c r="I843" s="48">
        <f t="shared" si="24"/>
        <v>0</v>
      </c>
      <c r="K843" s="12"/>
      <c r="L843" s="12"/>
      <c r="M843" s="27"/>
      <c r="N843" s="27"/>
      <c r="O843" s="27"/>
      <c r="P843" s="48">
        <f t="shared" si="25"/>
        <v>0</v>
      </c>
    </row>
    <row r="844" spans="3:16" s="11" customFormat="1" x14ac:dyDescent="0.25">
      <c r="C844" s="5"/>
      <c r="D844" s="12"/>
      <c r="E844" s="12"/>
      <c r="F844" s="27"/>
      <c r="G844" s="27"/>
      <c r="H844" s="27"/>
      <c r="I844" s="48">
        <f t="shared" si="24"/>
        <v>0</v>
      </c>
      <c r="K844" s="12"/>
      <c r="L844" s="12"/>
      <c r="M844" s="27"/>
      <c r="N844" s="27"/>
      <c r="O844" s="27"/>
      <c r="P844" s="48">
        <f t="shared" si="25"/>
        <v>0</v>
      </c>
    </row>
    <row r="845" spans="3:16" s="11" customFormat="1" x14ac:dyDescent="0.25">
      <c r="C845" s="5"/>
      <c r="D845" s="12"/>
      <c r="E845" s="12"/>
      <c r="F845" s="27"/>
      <c r="G845" s="27"/>
      <c r="H845" s="27"/>
      <c r="I845" s="48">
        <f t="shared" ref="I845:I908" si="26">MIN(D845,F845,G845)*H845</f>
        <v>0</v>
      </c>
      <c r="K845" s="12"/>
      <c r="L845" s="12"/>
      <c r="M845" s="27"/>
      <c r="N845" s="27"/>
      <c r="O845" s="27"/>
      <c r="P845" s="48">
        <f t="shared" si="25"/>
        <v>0</v>
      </c>
    </row>
    <row r="846" spans="3:16" s="11" customFormat="1" x14ac:dyDescent="0.25">
      <c r="C846" s="5"/>
      <c r="D846" s="12"/>
      <c r="E846" s="12"/>
      <c r="F846" s="27"/>
      <c r="G846" s="27"/>
      <c r="H846" s="27"/>
      <c r="I846" s="48">
        <f t="shared" si="26"/>
        <v>0</v>
      </c>
      <c r="K846" s="12"/>
      <c r="L846" s="12"/>
      <c r="M846" s="27"/>
      <c r="N846" s="27"/>
      <c r="O846" s="27"/>
      <c r="P846" s="48">
        <f t="shared" ref="P846:P909" si="27">MIN(K846,M846,N846)*O846</f>
        <v>0</v>
      </c>
    </row>
    <row r="847" spans="3:16" s="11" customFormat="1" x14ac:dyDescent="0.25">
      <c r="C847" s="5"/>
      <c r="D847" s="12"/>
      <c r="E847" s="12"/>
      <c r="F847" s="27"/>
      <c r="G847" s="27"/>
      <c r="H847" s="27"/>
      <c r="I847" s="48">
        <f t="shared" si="26"/>
        <v>0</v>
      </c>
      <c r="K847" s="12"/>
      <c r="L847" s="12"/>
      <c r="M847" s="27"/>
      <c r="N847" s="27"/>
      <c r="O847" s="27"/>
      <c r="P847" s="48">
        <f t="shared" si="27"/>
        <v>0</v>
      </c>
    </row>
    <row r="848" spans="3:16" s="11" customFormat="1" x14ac:dyDescent="0.25">
      <c r="C848" s="5"/>
      <c r="D848" s="12"/>
      <c r="E848" s="12"/>
      <c r="F848" s="27"/>
      <c r="G848" s="27"/>
      <c r="H848" s="27"/>
      <c r="I848" s="48">
        <f t="shared" si="26"/>
        <v>0</v>
      </c>
      <c r="K848" s="12"/>
      <c r="L848" s="12"/>
      <c r="M848" s="27"/>
      <c r="N848" s="27"/>
      <c r="O848" s="27"/>
      <c r="P848" s="48">
        <f t="shared" si="27"/>
        <v>0</v>
      </c>
    </row>
    <row r="849" spans="3:16" s="11" customFormat="1" x14ac:dyDescent="0.25">
      <c r="C849" s="5"/>
      <c r="D849" s="12"/>
      <c r="E849" s="12"/>
      <c r="F849" s="27"/>
      <c r="G849" s="27"/>
      <c r="H849" s="27"/>
      <c r="I849" s="48">
        <f t="shared" si="26"/>
        <v>0</v>
      </c>
      <c r="K849" s="12"/>
      <c r="L849" s="12"/>
      <c r="M849" s="27"/>
      <c r="N849" s="27"/>
      <c r="O849" s="27"/>
      <c r="P849" s="48">
        <f t="shared" si="27"/>
        <v>0</v>
      </c>
    </row>
    <row r="850" spans="3:16" s="11" customFormat="1" x14ac:dyDescent="0.25">
      <c r="C850" s="5"/>
      <c r="D850" s="12"/>
      <c r="E850" s="12"/>
      <c r="F850" s="27"/>
      <c r="G850" s="27"/>
      <c r="H850" s="27"/>
      <c r="I850" s="48">
        <f t="shared" si="26"/>
        <v>0</v>
      </c>
      <c r="K850" s="12"/>
      <c r="L850" s="12"/>
      <c r="M850" s="27"/>
      <c r="N850" s="27"/>
      <c r="O850" s="27"/>
      <c r="P850" s="48">
        <f t="shared" si="27"/>
        <v>0</v>
      </c>
    </row>
    <row r="851" spans="3:16" s="11" customFormat="1" x14ac:dyDescent="0.25">
      <c r="C851" s="5"/>
      <c r="D851" s="12"/>
      <c r="E851" s="12"/>
      <c r="F851" s="27"/>
      <c r="G851" s="27"/>
      <c r="H851" s="27"/>
      <c r="I851" s="48">
        <f t="shared" si="26"/>
        <v>0</v>
      </c>
      <c r="K851" s="12"/>
      <c r="L851" s="12"/>
      <c r="M851" s="27"/>
      <c r="N851" s="27"/>
      <c r="O851" s="27"/>
      <c r="P851" s="48">
        <f t="shared" si="27"/>
        <v>0</v>
      </c>
    </row>
    <row r="852" spans="3:16" s="11" customFormat="1" x14ac:dyDescent="0.25">
      <c r="C852" s="5"/>
      <c r="D852" s="12"/>
      <c r="E852" s="12"/>
      <c r="F852" s="27"/>
      <c r="G852" s="27"/>
      <c r="H852" s="27"/>
      <c r="I852" s="48">
        <f t="shared" si="26"/>
        <v>0</v>
      </c>
      <c r="K852" s="12"/>
      <c r="L852" s="12"/>
      <c r="M852" s="27"/>
      <c r="N852" s="27"/>
      <c r="O852" s="27"/>
      <c r="P852" s="48">
        <f t="shared" si="27"/>
        <v>0</v>
      </c>
    </row>
    <row r="853" spans="3:16" s="11" customFormat="1" x14ac:dyDescent="0.25">
      <c r="C853" s="5"/>
      <c r="D853" s="12"/>
      <c r="E853" s="12"/>
      <c r="F853" s="27"/>
      <c r="G853" s="27"/>
      <c r="H853" s="27"/>
      <c r="I853" s="48">
        <f t="shared" si="26"/>
        <v>0</v>
      </c>
      <c r="K853" s="12"/>
      <c r="L853" s="12"/>
      <c r="M853" s="27"/>
      <c r="N853" s="27"/>
      <c r="O853" s="27"/>
      <c r="P853" s="48">
        <f t="shared" si="27"/>
        <v>0</v>
      </c>
    </row>
    <row r="854" spans="3:16" s="11" customFormat="1" x14ac:dyDescent="0.25">
      <c r="C854" s="5"/>
      <c r="D854" s="12"/>
      <c r="E854" s="12"/>
      <c r="F854" s="27"/>
      <c r="G854" s="27"/>
      <c r="H854" s="27"/>
      <c r="I854" s="48">
        <f t="shared" si="26"/>
        <v>0</v>
      </c>
      <c r="K854" s="12"/>
      <c r="L854" s="12"/>
      <c r="M854" s="27"/>
      <c r="N854" s="27"/>
      <c r="O854" s="27"/>
      <c r="P854" s="48">
        <f t="shared" si="27"/>
        <v>0</v>
      </c>
    </row>
    <row r="855" spans="3:16" s="11" customFormat="1" x14ac:dyDescent="0.25">
      <c r="C855" s="5"/>
      <c r="D855" s="12"/>
      <c r="E855" s="12"/>
      <c r="F855" s="27"/>
      <c r="G855" s="27"/>
      <c r="H855" s="27"/>
      <c r="I855" s="48">
        <f t="shared" si="26"/>
        <v>0</v>
      </c>
      <c r="K855" s="12"/>
      <c r="L855" s="12"/>
      <c r="M855" s="27"/>
      <c r="N855" s="27"/>
      <c r="O855" s="27"/>
      <c r="P855" s="48">
        <f t="shared" si="27"/>
        <v>0</v>
      </c>
    </row>
    <row r="856" spans="3:16" s="11" customFormat="1" x14ac:dyDescent="0.25">
      <c r="C856" s="5"/>
      <c r="D856" s="12"/>
      <c r="E856" s="12"/>
      <c r="F856" s="27"/>
      <c r="G856" s="27"/>
      <c r="H856" s="27"/>
      <c r="I856" s="48">
        <f t="shared" si="26"/>
        <v>0</v>
      </c>
      <c r="K856" s="12"/>
      <c r="L856" s="12"/>
      <c r="M856" s="27"/>
      <c r="N856" s="27"/>
      <c r="O856" s="27"/>
      <c r="P856" s="48">
        <f t="shared" si="27"/>
        <v>0</v>
      </c>
    </row>
    <row r="857" spans="3:16" s="11" customFormat="1" x14ac:dyDescent="0.25">
      <c r="C857" s="5"/>
      <c r="D857" s="12"/>
      <c r="E857" s="12"/>
      <c r="F857" s="27"/>
      <c r="G857" s="27"/>
      <c r="H857" s="27"/>
      <c r="I857" s="48">
        <f t="shared" si="26"/>
        <v>0</v>
      </c>
      <c r="K857" s="12"/>
      <c r="L857" s="12"/>
      <c r="M857" s="27"/>
      <c r="N857" s="27"/>
      <c r="O857" s="27"/>
      <c r="P857" s="48">
        <f t="shared" si="27"/>
        <v>0</v>
      </c>
    </row>
    <row r="858" spans="3:16" s="11" customFormat="1" x14ac:dyDescent="0.25">
      <c r="C858" s="5"/>
      <c r="D858" s="12"/>
      <c r="E858" s="12"/>
      <c r="F858" s="27"/>
      <c r="G858" s="27"/>
      <c r="H858" s="27"/>
      <c r="I858" s="48">
        <f t="shared" si="26"/>
        <v>0</v>
      </c>
      <c r="K858" s="12"/>
      <c r="L858" s="12"/>
      <c r="M858" s="27"/>
      <c r="N858" s="27"/>
      <c r="O858" s="27"/>
      <c r="P858" s="48">
        <f t="shared" si="27"/>
        <v>0</v>
      </c>
    </row>
    <row r="859" spans="3:16" s="11" customFormat="1" x14ac:dyDescent="0.25">
      <c r="C859" s="5"/>
      <c r="D859" s="12"/>
      <c r="E859" s="12"/>
      <c r="F859" s="27"/>
      <c r="G859" s="27"/>
      <c r="H859" s="27"/>
      <c r="I859" s="48">
        <f t="shared" si="26"/>
        <v>0</v>
      </c>
      <c r="K859" s="12"/>
      <c r="L859" s="12"/>
      <c r="M859" s="27"/>
      <c r="N859" s="27"/>
      <c r="O859" s="27"/>
      <c r="P859" s="48">
        <f t="shared" si="27"/>
        <v>0</v>
      </c>
    </row>
    <row r="860" spans="3:16" s="11" customFormat="1" x14ac:dyDescent="0.25">
      <c r="C860" s="5"/>
      <c r="D860" s="12"/>
      <c r="E860" s="12"/>
      <c r="F860" s="27"/>
      <c r="G860" s="27"/>
      <c r="H860" s="27"/>
      <c r="I860" s="48">
        <f t="shared" si="26"/>
        <v>0</v>
      </c>
      <c r="K860" s="12"/>
      <c r="L860" s="12"/>
      <c r="M860" s="27"/>
      <c r="N860" s="27"/>
      <c r="O860" s="27"/>
      <c r="P860" s="48">
        <f t="shared" si="27"/>
        <v>0</v>
      </c>
    </row>
    <row r="861" spans="3:16" s="11" customFormat="1" x14ac:dyDescent="0.25">
      <c r="C861" s="5"/>
      <c r="D861" s="12"/>
      <c r="E861" s="12"/>
      <c r="F861" s="27"/>
      <c r="G861" s="27"/>
      <c r="H861" s="27"/>
      <c r="I861" s="48">
        <f t="shared" si="26"/>
        <v>0</v>
      </c>
      <c r="K861" s="12"/>
      <c r="L861" s="12"/>
      <c r="M861" s="27"/>
      <c r="N861" s="27"/>
      <c r="O861" s="27"/>
      <c r="P861" s="48">
        <f t="shared" si="27"/>
        <v>0</v>
      </c>
    </row>
    <row r="862" spans="3:16" s="11" customFormat="1" x14ac:dyDescent="0.25">
      <c r="C862" s="5"/>
      <c r="D862" s="12"/>
      <c r="E862" s="12"/>
      <c r="F862" s="27"/>
      <c r="G862" s="27"/>
      <c r="H862" s="27"/>
      <c r="I862" s="48">
        <f t="shared" si="26"/>
        <v>0</v>
      </c>
      <c r="K862" s="12"/>
      <c r="L862" s="12"/>
      <c r="M862" s="27"/>
      <c r="N862" s="27"/>
      <c r="O862" s="27"/>
      <c r="P862" s="48">
        <f t="shared" si="27"/>
        <v>0</v>
      </c>
    </row>
    <row r="863" spans="3:16" s="11" customFormat="1" x14ac:dyDescent="0.25">
      <c r="C863" s="5"/>
      <c r="D863" s="12"/>
      <c r="E863" s="12"/>
      <c r="F863" s="27"/>
      <c r="G863" s="27"/>
      <c r="H863" s="27"/>
      <c r="I863" s="48">
        <f t="shared" si="26"/>
        <v>0</v>
      </c>
      <c r="K863" s="12"/>
      <c r="L863" s="12"/>
      <c r="M863" s="27"/>
      <c r="N863" s="27"/>
      <c r="O863" s="27"/>
      <c r="P863" s="48">
        <f t="shared" si="27"/>
        <v>0</v>
      </c>
    </row>
    <row r="864" spans="3:16" s="11" customFormat="1" x14ac:dyDescent="0.25">
      <c r="C864" s="5"/>
      <c r="D864" s="12"/>
      <c r="E864" s="12"/>
      <c r="F864" s="27"/>
      <c r="G864" s="27"/>
      <c r="H864" s="27"/>
      <c r="I864" s="48">
        <f t="shared" si="26"/>
        <v>0</v>
      </c>
      <c r="K864" s="12"/>
      <c r="L864" s="12"/>
      <c r="M864" s="27"/>
      <c r="N864" s="27"/>
      <c r="O864" s="27"/>
      <c r="P864" s="48">
        <f t="shared" si="27"/>
        <v>0</v>
      </c>
    </row>
    <row r="865" spans="3:16" s="11" customFormat="1" x14ac:dyDescent="0.25">
      <c r="C865" s="5"/>
      <c r="D865" s="12"/>
      <c r="E865" s="12"/>
      <c r="F865" s="27"/>
      <c r="G865" s="27"/>
      <c r="H865" s="27"/>
      <c r="I865" s="48">
        <f t="shared" si="26"/>
        <v>0</v>
      </c>
      <c r="K865" s="12"/>
      <c r="L865" s="12"/>
      <c r="M865" s="27"/>
      <c r="N865" s="27"/>
      <c r="O865" s="27"/>
      <c r="P865" s="48">
        <f t="shared" si="27"/>
        <v>0</v>
      </c>
    </row>
    <row r="866" spans="3:16" s="11" customFormat="1" x14ac:dyDescent="0.25">
      <c r="C866" s="5"/>
      <c r="D866" s="12"/>
      <c r="E866" s="12"/>
      <c r="F866" s="27"/>
      <c r="G866" s="27"/>
      <c r="H866" s="27"/>
      <c r="I866" s="48">
        <f t="shared" si="26"/>
        <v>0</v>
      </c>
      <c r="K866" s="12"/>
      <c r="L866" s="12"/>
      <c r="M866" s="27"/>
      <c r="N866" s="27"/>
      <c r="O866" s="27"/>
      <c r="P866" s="48">
        <f t="shared" si="27"/>
        <v>0</v>
      </c>
    </row>
    <row r="867" spans="3:16" s="11" customFormat="1" x14ac:dyDescent="0.25">
      <c r="C867" s="5"/>
      <c r="D867" s="12"/>
      <c r="E867" s="12"/>
      <c r="F867" s="27"/>
      <c r="G867" s="27"/>
      <c r="H867" s="27"/>
      <c r="I867" s="48">
        <f t="shared" si="26"/>
        <v>0</v>
      </c>
      <c r="K867" s="12"/>
      <c r="L867" s="12"/>
      <c r="M867" s="27"/>
      <c r="N867" s="27"/>
      <c r="O867" s="27"/>
      <c r="P867" s="48">
        <f t="shared" si="27"/>
        <v>0</v>
      </c>
    </row>
    <row r="868" spans="3:16" s="11" customFormat="1" x14ac:dyDescent="0.25">
      <c r="C868" s="5"/>
      <c r="D868" s="12"/>
      <c r="E868" s="12"/>
      <c r="F868" s="27"/>
      <c r="G868" s="27"/>
      <c r="H868" s="27"/>
      <c r="I868" s="48">
        <f t="shared" si="26"/>
        <v>0</v>
      </c>
      <c r="K868" s="12"/>
      <c r="L868" s="12"/>
      <c r="M868" s="27"/>
      <c r="N868" s="27"/>
      <c r="O868" s="27"/>
      <c r="P868" s="48">
        <f t="shared" si="27"/>
        <v>0</v>
      </c>
    </row>
    <row r="869" spans="3:16" s="11" customFormat="1" x14ac:dyDescent="0.25">
      <c r="C869" s="5"/>
      <c r="D869" s="12"/>
      <c r="E869" s="12"/>
      <c r="F869" s="27"/>
      <c r="G869" s="27"/>
      <c r="H869" s="27"/>
      <c r="I869" s="48">
        <f t="shared" si="26"/>
        <v>0</v>
      </c>
      <c r="K869" s="12"/>
      <c r="L869" s="12"/>
      <c r="M869" s="27"/>
      <c r="N869" s="27"/>
      <c r="O869" s="27"/>
      <c r="P869" s="48">
        <f t="shared" si="27"/>
        <v>0</v>
      </c>
    </row>
    <row r="870" spans="3:16" s="11" customFormat="1" x14ac:dyDescent="0.25">
      <c r="C870" s="5"/>
      <c r="D870" s="12"/>
      <c r="E870" s="12"/>
      <c r="F870" s="27"/>
      <c r="G870" s="27"/>
      <c r="H870" s="27"/>
      <c r="I870" s="48">
        <f t="shared" si="26"/>
        <v>0</v>
      </c>
      <c r="K870" s="12"/>
      <c r="L870" s="12"/>
      <c r="M870" s="27"/>
      <c r="N870" s="27"/>
      <c r="O870" s="27"/>
      <c r="P870" s="48">
        <f t="shared" si="27"/>
        <v>0</v>
      </c>
    </row>
    <row r="871" spans="3:16" s="11" customFormat="1" x14ac:dyDescent="0.25">
      <c r="C871" s="5"/>
      <c r="D871" s="12"/>
      <c r="E871" s="12"/>
      <c r="F871" s="27"/>
      <c r="G871" s="27"/>
      <c r="H871" s="27"/>
      <c r="I871" s="48">
        <f t="shared" si="26"/>
        <v>0</v>
      </c>
      <c r="K871" s="12"/>
      <c r="L871" s="12"/>
      <c r="M871" s="27"/>
      <c r="N871" s="27"/>
      <c r="O871" s="27"/>
      <c r="P871" s="48">
        <f t="shared" si="27"/>
        <v>0</v>
      </c>
    </row>
    <row r="872" spans="3:16" s="11" customFormat="1" x14ac:dyDescent="0.25">
      <c r="C872" s="5"/>
      <c r="D872" s="12"/>
      <c r="E872" s="12"/>
      <c r="F872" s="27"/>
      <c r="G872" s="27"/>
      <c r="H872" s="27"/>
      <c r="I872" s="48">
        <f t="shared" si="26"/>
        <v>0</v>
      </c>
      <c r="K872" s="12"/>
      <c r="L872" s="12"/>
      <c r="M872" s="27"/>
      <c r="N872" s="27"/>
      <c r="O872" s="27"/>
      <c r="P872" s="48">
        <f t="shared" si="27"/>
        <v>0</v>
      </c>
    </row>
    <row r="873" spans="3:16" s="11" customFormat="1" x14ac:dyDescent="0.25">
      <c r="C873" s="5"/>
      <c r="D873" s="12"/>
      <c r="E873" s="12"/>
      <c r="F873" s="27"/>
      <c r="G873" s="27"/>
      <c r="H873" s="27"/>
      <c r="I873" s="48">
        <f t="shared" si="26"/>
        <v>0</v>
      </c>
      <c r="K873" s="12"/>
      <c r="L873" s="12"/>
      <c r="M873" s="27"/>
      <c r="N873" s="27"/>
      <c r="O873" s="27"/>
      <c r="P873" s="48">
        <f t="shared" si="27"/>
        <v>0</v>
      </c>
    </row>
    <row r="874" spans="3:16" s="11" customFormat="1" x14ac:dyDescent="0.25">
      <c r="C874" s="5"/>
      <c r="D874" s="12"/>
      <c r="E874" s="12"/>
      <c r="F874" s="27"/>
      <c r="G874" s="27"/>
      <c r="H874" s="27"/>
      <c r="I874" s="48">
        <f t="shared" si="26"/>
        <v>0</v>
      </c>
      <c r="K874" s="12"/>
      <c r="L874" s="12"/>
      <c r="M874" s="27"/>
      <c r="N874" s="27"/>
      <c r="O874" s="27"/>
      <c r="P874" s="48">
        <f t="shared" si="27"/>
        <v>0</v>
      </c>
    </row>
    <row r="875" spans="3:16" s="11" customFormat="1" x14ac:dyDescent="0.25">
      <c r="C875" s="5"/>
      <c r="D875" s="12"/>
      <c r="E875" s="12"/>
      <c r="F875" s="27"/>
      <c r="G875" s="27"/>
      <c r="H875" s="27"/>
      <c r="I875" s="48">
        <f t="shared" si="26"/>
        <v>0</v>
      </c>
      <c r="K875" s="12"/>
      <c r="L875" s="12"/>
      <c r="M875" s="27"/>
      <c r="N875" s="27"/>
      <c r="O875" s="27"/>
      <c r="P875" s="48">
        <f t="shared" si="27"/>
        <v>0</v>
      </c>
    </row>
    <row r="876" spans="3:16" s="11" customFormat="1" x14ac:dyDescent="0.25">
      <c r="C876" s="5"/>
      <c r="D876" s="12"/>
      <c r="E876" s="12"/>
      <c r="F876" s="27"/>
      <c r="G876" s="27"/>
      <c r="H876" s="27"/>
      <c r="I876" s="48">
        <f t="shared" si="26"/>
        <v>0</v>
      </c>
      <c r="K876" s="12"/>
      <c r="L876" s="12"/>
      <c r="M876" s="27"/>
      <c r="N876" s="27"/>
      <c r="O876" s="27"/>
      <c r="P876" s="48">
        <f t="shared" si="27"/>
        <v>0</v>
      </c>
    </row>
    <row r="877" spans="3:16" s="11" customFormat="1" x14ac:dyDescent="0.25">
      <c r="C877" s="5"/>
      <c r="D877" s="12"/>
      <c r="E877" s="12"/>
      <c r="F877" s="27"/>
      <c r="G877" s="27"/>
      <c r="H877" s="27"/>
      <c r="I877" s="48">
        <f t="shared" si="26"/>
        <v>0</v>
      </c>
      <c r="K877" s="12"/>
      <c r="L877" s="12"/>
      <c r="M877" s="27"/>
      <c r="N877" s="27"/>
      <c r="O877" s="27"/>
      <c r="P877" s="48">
        <f t="shared" si="27"/>
        <v>0</v>
      </c>
    </row>
    <row r="878" spans="3:16" s="11" customFormat="1" x14ac:dyDescent="0.25">
      <c r="C878" s="5"/>
      <c r="D878" s="12"/>
      <c r="E878" s="12"/>
      <c r="F878" s="27"/>
      <c r="G878" s="27"/>
      <c r="H878" s="27"/>
      <c r="I878" s="48">
        <f t="shared" si="26"/>
        <v>0</v>
      </c>
      <c r="K878" s="12"/>
      <c r="L878" s="12"/>
      <c r="M878" s="27"/>
      <c r="N878" s="27"/>
      <c r="O878" s="27"/>
      <c r="P878" s="48">
        <f t="shared" si="27"/>
        <v>0</v>
      </c>
    </row>
    <row r="879" spans="3:16" s="11" customFormat="1" x14ac:dyDescent="0.25">
      <c r="C879" s="5"/>
      <c r="D879" s="12"/>
      <c r="E879" s="12"/>
      <c r="F879" s="27"/>
      <c r="G879" s="27"/>
      <c r="H879" s="27"/>
      <c r="I879" s="48">
        <f t="shared" si="26"/>
        <v>0</v>
      </c>
      <c r="K879" s="12"/>
      <c r="L879" s="12"/>
      <c r="M879" s="27"/>
      <c r="N879" s="27"/>
      <c r="O879" s="27"/>
      <c r="P879" s="48">
        <f t="shared" si="27"/>
        <v>0</v>
      </c>
    </row>
    <row r="880" spans="3:16" s="11" customFormat="1" x14ac:dyDescent="0.25">
      <c r="C880" s="5"/>
      <c r="D880" s="12"/>
      <c r="E880" s="12"/>
      <c r="F880" s="27"/>
      <c r="G880" s="27"/>
      <c r="H880" s="27"/>
      <c r="I880" s="48">
        <f t="shared" si="26"/>
        <v>0</v>
      </c>
      <c r="K880" s="12"/>
      <c r="L880" s="12"/>
      <c r="M880" s="27"/>
      <c r="N880" s="27"/>
      <c r="O880" s="27"/>
      <c r="P880" s="48">
        <f t="shared" si="27"/>
        <v>0</v>
      </c>
    </row>
    <row r="881" spans="3:16" s="11" customFormat="1" x14ac:dyDescent="0.25">
      <c r="C881" s="5"/>
      <c r="D881" s="12"/>
      <c r="E881" s="12"/>
      <c r="F881" s="27"/>
      <c r="G881" s="27"/>
      <c r="H881" s="27"/>
      <c r="I881" s="48">
        <f t="shared" si="26"/>
        <v>0</v>
      </c>
      <c r="K881" s="12"/>
      <c r="L881" s="12"/>
      <c r="M881" s="27"/>
      <c r="N881" s="27"/>
      <c r="O881" s="27"/>
      <c r="P881" s="48">
        <f t="shared" si="27"/>
        <v>0</v>
      </c>
    </row>
    <row r="882" spans="3:16" s="11" customFormat="1" x14ac:dyDescent="0.25">
      <c r="C882" s="5"/>
      <c r="D882" s="12"/>
      <c r="E882" s="12"/>
      <c r="F882" s="27"/>
      <c r="G882" s="27"/>
      <c r="H882" s="27"/>
      <c r="I882" s="48">
        <f t="shared" si="26"/>
        <v>0</v>
      </c>
      <c r="K882" s="12"/>
      <c r="L882" s="12"/>
      <c r="M882" s="27"/>
      <c r="N882" s="27"/>
      <c r="O882" s="27"/>
      <c r="P882" s="48">
        <f t="shared" si="27"/>
        <v>0</v>
      </c>
    </row>
    <row r="883" spans="3:16" s="11" customFormat="1" x14ac:dyDescent="0.25">
      <c r="C883" s="5"/>
      <c r="D883" s="12"/>
      <c r="E883" s="12"/>
      <c r="F883" s="27"/>
      <c r="G883" s="27"/>
      <c r="H883" s="27"/>
      <c r="I883" s="48">
        <f t="shared" si="26"/>
        <v>0</v>
      </c>
      <c r="K883" s="12"/>
      <c r="L883" s="12"/>
      <c r="M883" s="27"/>
      <c r="N883" s="27"/>
      <c r="O883" s="27"/>
      <c r="P883" s="48">
        <f t="shared" si="27"/>
        <v>0</v>
      </c>
    </row>
    <row r="884" spans="3:16" s="11" customFormat="1" x14ac:dyDescent="0.25">
      <c r="C884" s="5"/>
      <c r="D884" s="12"/>
      <c r="E884" s="12"/>
      <c r="F884" s="27"/>
      <c r="G884" s="27"/>
      <c r="H884" s="27"/>
      <c r="I884" s="48">
        <f t="shared" si="26"/>
        <v>0</v>
      </c>
      <c r="K884" s="12"/>
      <c r="L884" s="12"/>
      <c r="M884" s="27"/>
      <c r="N884" s="27"/>
      <c r="O884" s="27"/>
      <c r="P884" s="48">
        <f t="shared" si="27"/>
        <v>0</v>
      </c>
    </row>
    <row r="885" spans="3:16" s="11" customFormat="1" x14ac:dyDescent="0.25">
      <c r="C885" s="5"/>
      <c r="D885" s="12"/>
      <c r="E885" s="12"/>
      <c r="F885" s="27"/>
      <c r="G885" s="27"/>
      <c r="H885" s="27"/>
      <c r="I885" s="48">
        <f t="shared" si="26"/>
        <v>0</v>
      </c>
      <c r="K885" s="12"/>
      <c r="L885" s="12"/>
      <c r="M885" s="27"/>
      <c r="N885" s="27"/>
      <c r="O885" s="27"/>
      <c r="P885" s="48">
        <f t="shared" si="27"/>
        <v>0</v>
      </c>
    </row>
    <row r="886" spans="3:16" s="11" customFormat="1" x14ac:dyDescent="0.25">
      <c r="C886" s="5"/>
      <c r="D886" s="12"/>
      <c r="E886" s="12"/>
      <c r="F886" s="27"/>
      <c r="G886" s="27"/>
      <c r="H886" s="27"/>
      <c r="I886" s="48">
        <f t="shared" si="26"/>
        <v>0</v>
      </c>
      <c r="K886" s="12"/>
      <c r="L886" s="12"/>
      <c r="M886" s="27"/>
      <c r="N886" s="27"/>
      <c r="O886" s="27"/>
      <c r="P886" s="48">
        <f t="shared" si="27"/>
        <v>0</v>
      </c>
    </row>
    <row r="887" spans="3:16" s="11" customFormat="1" x14ac:dyDescent="0.25">
      <c r="C887" s="5"/>
      <c r="D887" s="12"/>
      <c r="E887" s="12"/>
      <c r="F887" s="27"/>
      <c r="G887" s="27"/>
      <c r="H887" s="27"/>
      <c r="I887" s="48">
        <f t="shared" si="26"/>
        <v>0</v>
      </c>
      <c r="K887" s="12"/>
      <c r="L887" s="12"/>
      <c r="M887" s="27"/>
      <c r="N887" s="27"/>
      <c r="O887" s="27"/>
      <c r="P887" s="48">
        <f t="shared" si="27"/>
        <v>0</v>
      </c>
    </row>
    <row r="888" spans="3:16" s="11" customFormat="1" x14ac:dyDescent="0.25">
      <c r="C888" s="5"/>
      <c r="D888" s="12"/>
      <c r="E888" s="12"/>
      <c r="F888" s="27"/>
      <c r="G888" s="27"/>
      <c r="H888" s="27"/>
      <c r="I888" s="48">
        <f t="shared" si="26"/>
        <v>0</v>
      </c>
      <c r="K888" s="12"/>
      <c r="L888" s="12"/>
      <c r="M888" s="27"/>
      <c r="N888" s="27"/>
      <c r="O888" s="27"/>
      <c r="P888" s="48">
        <f t="shared" si="27"/>
        <v>0</v>
      </c>
    </row>
    <row r="889" spans="3:16" s="11" customFormat="1" x14ac:dyDescent="0.25">
      <c r="C889" s="5"/>
      <c r="D889" s="12"/>
      <c r="E889" s="12"/>
      <c r="F889" s="27"/>
      <c r="G889" s="27"/>
      <c r="H889" s="27"/>
      <c r="I889" s="48">
        <f t="shared" si="26"/>
        <v>0</v>
      </c>
      <c r="K889" s="12"/>
      <c r="L889" s="12"/>
      <c r="M889" s="27"/>
      <c r="N889" s="27"/>
      <c r="O889" s="27"/>
      <c r="P889" s="48">
        <f t="shared" si="27"/>
        <v>0</v>
      </c>
    </row>
    <row r="890" spans="3:16" s="11" customFormat="1" x14ac:dyDescent="0.25">
      <c r="C890" s="5"/>
      <c r="D890" s="12"/>
      <c r="E890" s="12"/>
      <c r="F890" s="27"/>
      <c r="G890" s="27"/>
      <c r="H890" s="27"/>
      <c r="I890" s="48">
        <f t="shared" si="26"/>
        <v>0</v>
      </c>
      <c r="K890" s="12"/>
      <c r="L890" s="12"/>
      <c r="M890" s="27"/>
      <c r="N890" s="27"/>
      <c r="O890" s="27"/>
      <c r="P890" s="48">
        <f t="shared" si="27"/>
        <v>0</v>
      </c>
    </row>
    <row r="891" spans="3:16" s="11" customFormat="1" x14ac:dyDescent="0.25">
      <c r="C891" s="5"/>
      <c r="D891" s="12"/>
      <c r="E891" s="12"/>
      <c r="F891" s="27"/>
      <c r="G891" s="27"/>
      <c r="H891" s="27"/>
      <c r="I891" s="48">
        <f t="shared" si="26"/>
        <v>0</v>
      </c>
      <c r="K891" s="12"/>
      <c r="L891" s="12"/>
      <c r="M891" s="27"/>
      <c r="N891" s="27"/>
      <c r="O891" s="27"/>
      <c r="P891" s="48">
        <f t="shared" si="27"/>
        <v>0</v>
      </c>
    </row>
    <row r="892" spans="3:16" s="11" customFormat="1" x14ac:dyDescent="0.25">
      <c r="C892" s="5"/>
      <c r="D892" s="12"/>
      <c r="E892" s="12"/>
      <c r="F892" s="27"/>
      <c r="G892" s="27"/>
      <c r="H892" s="27"/>
      <c r="I892" s="48">
        <f t="shared" si="26"/>
        <v>0</v>
      </c>
      <c r="K892" s="12"/>
      <c r="L892" s="12"/>
      <c r="M892" s="27"/>
      <c r="N892" s="27"/>
      <c r="O892" s="27"/>
      <c r="P892" s="48">
        <f t="shared" si="27"/>
        <v>0</v>
      </c>
    </row>
    <row r="893" spans="3:16" s="11" customFormat="1" x14ac:dyDescent="0.25">
      <c r="C893" s="5"/>
      <c r="D893" s="12"/>
      <c r="E893" s="12"/>
      <c r="F893" s="27"/>
      <c r="G893" s="27"/>
      <c r="H893" s="27"/>
      <c r="I893" s="48">
        <f t="shared" si="26"/>
        <v>0</v>
      </c>
      <c r="K893" s="12"/>
      <c r="L893" s="12"/>
      <c r="M893" s="27"/>
      <c r="N893" s="27"/>
      <c r="O893" s="27"/>
      <c r="P893" s="48">
        <f t="shared" si="27"/>
        <v>0</v>
      </c>
    </row>
    <row r="894" spans="3:16" s="11" customFormat="1" x14ac:dyDescent="0.25">
      <c r="C894" s="5"/>
      <c r="D894" s="12"/>
      <c r="E894" s="12"/>
      <c r="F894" s="27"/>
      <c r="G894" s="27"/>
      <c r="H894" s="27"/>
      <c r="I894" s="48">
        <f t="shared" si="26"/>
        <v>0</v>
      </c>
      <c r="K894" s="12"/>
      <c r="L894" s="12"/>
      <c r="M894" s="27"/>
      <c r="N894" s="27"/>
      <c r="O894" s="27"/>
      <c r="P894" s="48">
        <f t="shared" si="27"/>
        <v>0</v>
      </c>
    </row>
    <row r="895" spans="3:16" s="11" customFormat="1" x14ac:dyDescent="0.25">
      <c r="C895" s="5"/>
      <c r="D895" s="12"/>
      <c r="E895" s="12"/>
      <c r="F895" s="27"/>
      <c r="G895" s="27"/>
      <c r="H895" s="27"/>
      <c r="I895" s="48">
        <f t="shared" si="26"/>
        <v>0</v>
      </c>
      <c r="K895" s="12"/>
      <c r="L895" s="12"/>
      <c r="M895" s="27"/>
      <c r="N895" s="27"/>
      <c r="O895" s="27"/>
      <c r="P895" s="48">
        <f t="shared" si="27"/>
        <v>0</v>
      </c>
    </row>
    <row r="896" spans="3:16" s="11" customFormat="1" x14ac:dyDescent="0.25">
      <c r="C896" s="5"/>
      <c r="D896" s="12"/>
      <c r="E896" s="12"/>
      <c r="F896" s="27"/>
      <c r="G896" s="27"/>
      <c r="H896" s="27"/>
      <c r="I896" s="48">
        <f t="shared" si="26"/>
        <v>0</v>
      </c>
      <c r="K896" s="12"/>
      <c r="L896" s="12"/>
      <c r="M896" s="27"/>
      <c r="N896" s="27"/>
      <c r="O896" s="27"/>
      <c r="P896" s="48">
        <f t="shared" si="27"/>
        <v>0</v>
      </c>
    </row>
    <row r="897" spans="3:16" s="11" customFormat="1" x14ac:dyDescent="0.25">
      <c r="C897" s="5"/>
      <c r="D897" s="12"/>
      <c r="E897" s="12"/>
      <c r="F897" s="27"/>
      <c r="G897" s="27"/>
      <c r="H897" s="27"/>
      <c r="I897" s="48">
        <f t="shared" si="26"/>
        <v>0</v>
      </c>
      <c r="K897" s="12"/>
      <c r="L897" s="12"/>
      <c r="M897" s="27"/>
      <c r="N897" s="27"/>
      <c r="O897" s="27"/>
      <c r="P897" s="48">
        <f t="shared" si="27"/>
        <v>0</v>
      </c>
    </row>
    <row r="898" spans="3:16" s="11" customFormat="1" x14ac:dyDescent="0.25">
      <c r="C898" s="5"/>
      <c r="D898" s="12"/>
      <c r="E898" s="12"/>
      <c r="F898" s="27"/>
      <c r="G898" s="27"/>
      <c r="H898" s="27"/>
      <c r="I898" s="48">
        <f t="shared" si="26"/>
        <v>0</v>
      </c>
      <c r="K898" s="12"/>
      <c r="L898" s="12"/>
      <c r="M898" s="27"/>
      <c r="N898" s="27"/>
      <c r="O898" s="27"/>
      <c r="P898" s="48">
        <f t="shared" si="27"/>
        <v>0</v>
      </c>
    </row>
    <row r="899" spans="3:16" s="11" customFormat="1" x14ac:dyDescent="0.25">
      <c r="C899" s="5"/>
      <c r="D899" s="12"/>
      <c r="E899" s="12"/>
      <c r="F899" s="27"/>
      <c r="G899" s="27"/>
      <c r="H899" s="27"/>
      <c r="I899" s="48">
        <f t="shared" si="26"/>
        <v>0</v>
      </c>
      <c r="K899" s="12"/>
      <c r="L899" s="12"/>
      <c r="M899" s="27"/>
      <c r="N899" s="27"/>
      <c r="O899" s="27"/>
      <c r="P899" s="48">
        <f t="shared" si="27"/>
        <v>0</v>
      </c>
    </row>
    <row r="900" spans="3:16" s="11" customFormat="1" x14ac:dyDescent="0.25">
      <c r="C900" s="5"/>
      <c r="D900" s="12"/>
      <c r="E900" s="12"/>
      <c r="F900" s="27"/>
      <c r="G900" s="27"/>
      <c r="H900" s="27"/>
      <c r="I900" s="48">
        <f t="shared" si="26"/>
        <v>0</v>
      </c>
      <c r="K900" s="12"/>
      <c r="L900" s="12"/>
      <c r="M900" s="27"/>
      <c r="N900" s="27"/>
      <c r="O900" s="27"/>
      <c r="P900" s="48">
        <f t="shared" si="27"/>
        <v>0</v>
      </c>
    </row>
    <row r="901" spans="3:16" s="11" customFormat="1" x14ac:dyDescent="0.25">
      <c r="C901" s="5"/>
      <c r="D901" s="12"/>
      <c r="E901" s="12"/>
      <c r="F901" s="27"/>
      <c r="G901" s="27"/>
      <c r="H901" s="27"/>
      <c r="I901" s="48">
        <f t="shared" si="26"/>
        <v>0</v>
      </c>
      <c r="K901" s="12"/>
      <c r="L901" s="12"/>
      <c r="M901" s="27"/>
      <c r="N901" s="27"/>
      <c r="O901" s="27"/>
      <c r="P901" s="48">
        <f t="shared" si="27"/>
        <v>0</v>
      </c>
    </row>
    <row r="902" spans="3:16" s="11" customFormat="1" x14ac:dyDescent="0.25">
      <c r="C902" s="5"/>
      <c r="D902" s="12"/>
      <c r="E902" s="12"/>
      <c r="F902" s="27"/>
      <c r="G902" s="27"/>
      <c r="H902" s="27"/>
      <c r="I902" s="48">
        <f t="shared" si="26"/>
        <v>0</v>
      </c>
      <c r="K902" s="12"/>
      <c r="L902" s="12"/>
      <c r="M902" s="27"/>
      <c r="N902" s="27"/>
      <c r="O902" s="27"/>
      <c r="P902" s="48">
        <f t="shared" si="27"/>
        <v>0</v>
      </c>
    </row>
    <row r="903" spans="3:16" s="11" customFormat="1" x14ac:dyDescent="0.25">
      <c r="C903" s="5"/>
      <c r="D903" s="12"/>
      <c r="E903" s="12"/>
      <c r="F903" s="27"/>
      <c r="G903" s="27"/>
      <c r="H903" s="27"/>
      <c r="I903" s="48">
        <f t="shared" si="26"/>
        <v>0</v>
      </c>
      <c r="K903" s="12"/>
      <c r="L903" s="12"/>
      <c r="M903" s="27"/>
      <c r="N903" s="27"/>
      <c r="O903" s="27"/>
      <c r="P903" s="48">
        <f t="shared" si="27"/>
        <v>0</v>
      </c>
    </row>
    <row r="904" spans="3:16" s="11" customFormat="1" x14ac:dyDescent="0.25">
      <c r="C904" s="5"/>
      <c r="D904" s="12"/>
      <c r="E904" s="12"/>
      <c r="F904" s="27"/>
      <c r="G904" s="27"/>
      <c r="H904" s="27"/>
      <c r="I904" s="48">
        <f t="shared" si="26"/>
        <v>0</v>
      </c>
      <c r="K904" s="12"/>
      <c r="L904" s="12"/>
      <c r="M904" s="27"/>
      <c r="N904" s="27"/>
      <c r="O904" s="27"/>
      <c r="P904" s="48">
        <f t="shared" si="27"/>
        <v>0</v>
      </c>
    </row>
    <row r="905" spans="3:16" s="11" customFormat="1" x14ac:dyDescent="0.25">
      <c r="C905" s="5"/>
      <c r="D905" s="12"/>
      <c r="E905" s="12"/>
      <c r="F905" s="27"/>
      <c r="G905" s="27"/>
      <c r="H905" s="27"/>
      <c r="I905" s="48">
        <f t="shared" si="26"/>
        <v>0</v>
      </c>
      <c r="K905" s="12"/>
      <c r="L905" s="12"/>
      <c r="M905" s="27"/>
      <c r="N905" s="27"/>
      <c r="O905" s="27"/>
      <c r="P905" s="48">
        <f t="shared" si="27"/>
        <v>0</v>
      </c>
    </row>
    <row r="906" spans="3:16" s="11" customFormat="1" x14ac:dyDescent="0.25">
      <c r="C906" s="5"/>
      <c r="D906" s="12"/>
      <c r="E906" s="12"/>
      <c r="F906" s="27"/>
      <c r="G906" s="27"/>
      <c r="H906" s="27"/>
      <c r="I906" s="48">
        <f t="shared" si="26"/>
        <v>0</v>
      </c>
      <c r="K906" s="12"/>
      <c r="L906" s="12"/>
      <c r="M906" s="27"/>
      <c r="N906" s="27"/>
      <c r="O906" s="27"/>
      <c r="P906" s="48">
        <f t="shared" si="27"/>
        <v>0</v>
      </c>
    </row>
    <row r="907" spans="3:16" s="11" customFormat="1" x14ac:dyDescent="0.25">
      <c r="C907" s="5"/>
      <c r="D907" s="12"/>
      <c r="E907" s="12"/>
      <c r="F907" s="27"/>
      <c r="G907" s="27"/>
      <c r="H907" s="27"/>
      <c r="I907" s="48">
        <f t="shared" si="26"/>
        <v>0</v>
      </c>
      <c r="K907" s="12"/>
      <c r="L907" s="12"/>
      <c r="M907" s="27"/>
      <c r="N907" s="27"/>
      <c r="O907" s="27"/>
      <c r="P907" s="48">
        <f t="shared" si="27"/>
        <v>0</v>
      </c>
    </row>
    <row r="908" spans="3:16" s="11" customFormat="1" x14ac:dyDescent="0.25">
      <c r="C908" s="5"/>
      <c r="D908" s="12"/>
      <c r="E908" s="12"/>
      <c r="F908" s="27"/>
      <c r="G908" s="27"/>
      <c r="H908" s="27"/>
      <c r="I908" s="48">
        <f t="shared" si="26"/>
        <v>0</v>
      </c>
      <c r="K908" s="12"/>
      <c r="L908" s="12"/>
      <c r="M908" s="27"/>
      <c r="N908" s="27"/>
      <c r="O908" s="27"/>
      <c r="P908" s="48">
        <f t="shared" si="27"/>
        <v>0</v>
      </c>
    </row>
    <row r="909" spans="3:16" s="11" customFormat="1" x14ac:dyDescent="0.25">
      <c r="C909" s="5"/>
      <c r="D909" s="12"/>
      <c r="E909" s="12"/>
      <c r="F909" s="27"/>
      <c r="G909" s="27"/>
      <c r="H909" s="27"/>
      <c r="I909" s="48">
        <f t="shared" ref="I909:I972" si="28">MIN(D909,F909,G909)*H909</f>
        <v>0</v>
      </c>
      <c r="K909" s="12"/>
      <c r="L909" s="12"/>
      <c r="M909" s="27"/>
      <c r="N909" s="27"/>
      <c r="O909" s="27"/>
      <c r="P909" s="48">
        <f t="shared" si="27"/>
        <v>0</v>
      </c>
    </row>
    <row r="910" spans="3:16" s="11" customFormat="1" x14ac:dyDescent="0.25">
      <c r="C910" s="5"/>
      <c r="D910" s="12"/>
      <c r="E910" s="12"/>
      <c r="F910" s="27"/>
      <c r="G910" s="27"/>
      <c r="H910" s="27"/>
      <c r="I910" s="48">
        <f t="shared" si="28"/>
        <v>0</v>
      </c>
      <c r="K910" s="12"/>
      <c r="L910" s="12"/>
      <c r="M910" s="27"/>
      <c r="N910" s="27"/>
      <c r="O910" s="27"/>
      <c r="P910" s="48">
        <f t="shared" ref="P910:P973" si="29">MIN(K910,M910,N910)*O910</f>
        <v>0</v>
      </c>
    </row>
    <row r="911" spans="3:16" s="11" customFormat="1" x14ac:dyDescent="0.25">
      <c r="C911" s="5"/>
      <c r="D911" s="12"/>
      <c r="E911" s="12"/>
      <c r="F911" s="27"/>
      <c r="G911" s="27"/>
      <c r="H911" s="27"/>
      <c r="I911" s="48">
        <f t="shared" si="28"/>
        <v>0</v>
      </c>
      <c r="K911" s="12"/>
      <c r="L911" s="12"/>
      <c r="M911" s="27"/>
      <c r="N911" s="27"/>
      <c r="O911" s="27"/>
      <c r="P911" s="48">
        <f t="shared" si="29"/>
        <v>0</v>
      </c>
    </row>
    <row r="912" spans="3:16" s="11" customFormat="1" x14ac:dyDescent="0.25">
      <c r="C912" s="5"/>
      <c r="D912" s="12"/>
      <c r="E912" s="12"/>
      <c r="F912" s="27"/>
      <c r="G912" s="27"/>
      <c r="H912" s="27"/>
      <c r="I912" s="48">
        <f t="shared" si="28"/>
        <v>0</v>
      </c>
      <c r="K912" s="12"/>
      <c r="L912" s="12"/>
      <c r="M912" s="27"/>
      <c r="N912" s="27"/>
      <c r="O912" s="27"/>
      <c r="P912" s="48">
        <f t="shared" si="29"/>
        <v>0</v>
      </c>
    </row>
    <row r="913" spans="3:16" s="11" customFormat="1" x14ac:dyDescent="0.25">
      <c r="C913" s="5"/>
      <c r="D913" s="12"/>
      <c r="E913" s="12"/>
      <c r="F913" s="27"/>
      <c r="G913" s="27"/>
      <c r="H913" s="27"/>
      <c r="I913" s="48">
        <f t="shared" si="28"/>
        <v>0</v>
      </c>
      <c r="K913" s="12"/>
      <c r="L913" s="12"/>
      <c r="M913" s="27"/>
      <c r="N913" s="27"/>
      <c r="O913" s="27"/>
      <c r="P913" s="48">
        <f t="shared" si="29"/>
        <v>0</v>
      </c>
    </row>
    <row r="914" spans="3:16" s="11" customFormat="1" x14ac:dyDescent="0.25">
      <c r="C914" s="5"/>
      <c r="D914" s="12"/>
      <c r="E914" s="12"/>
      <c r="F914" s="27"/>
      <c r="G914" s="27"/>
      <c r="H914" s="27"/>
      <c r="I914" s="48">
        <f t="shared" si="28"/>
        <v>0</v>
      </c>
      <c r="K914" s="12"/>
      <c r="L914" s="12"/>
      <c r="M914" s="27"/>
      <c r="N914" s="27"/>
      <c r="O914" s="27"/>
      <c r="P914" s="48">
        <f t="shared" si="29"/>
        <v>0</v>
      </c>
    </row>
    <row r="915" spans="3:16" s="11" customFormat="1" x14ac:dyDescent="0.25">
      <c r="C915" s="5"/>
      <c r="D915" s="12"/>
      <c r="E915" s="12"/>
      <c r="F915" s="27"/>
      <c r="G915" s="27"/>
      <c r="H915" s="27"/>
      <c r="I915" s="48">
        <f t="shared" si="28"/>
        <v>0</v>
      </c>
      <c r="K915" s="12"/>
      <c r="L915" s="12"/>
      <c r="M915" s="27"/>
      <c r="N915" s="27"/>
      <c r="O915" s="27"/>
      <c r="P915" s="48">
        <f t="shared" si="29"/>
        <v>0</v>
      </c>
    </row>
    <row r="916" spans="3:16" s="11" customFormat="1" x14ac:dyDescent="0.25">
      <c r="C916" s="5"/>
      <c r="D916" s="12"/>
      <c r="E916" s="12"/>
      <c r="F916" s="27"/>
      <c r="G916" s="27"/>
      <c r="H916" s="27"/>
      <c r="I916" s="48">
        <f t="shared" si="28"/>
        <v>0</v>
      </c>
      <c r="K916" s="12"/>
      <c r="L916" s="12"/>
      <c r="M916" s="27"/>
      <c r="N916" s="27"/>
      <c r="O916" s="27"/>
      <c r="P916" s="48">
        <f t="shared" si="29"/>
        <v>0</v>
      </c>
    </row>
    <row r="917" spans="3:16" s="11" customFormat="1" x14ac:dyDescent="0.25">
      <c r="C917" s="5"/>
      <c r="D917" s="12"/>
      <c r="E917" s="12"/>
      <c r="F917" s="27"/>
      <c r="G917" s="27"/>
      <c r="H917" s="27"/>
      <c r="I917" s="48">
        <f t="shared" si="28"/>
        <v>0</v>
      </c>
      <c r="K917" s="12"/>
      <c r="L917" s="12"/>
      <c r="M917" s="27"/>
      <c r="N917" s="27"/>
      <c r="O917" s="27"/>
      <c r="P917" s="48">
        <f t="shared" si="29"/>
        <v>0</v>
      </c>
    </row>
    <row r="918" spans="3:16" s="11" customFormat="1" x14ac:dyDescent="0.25">
      <c r="C918" s="5"/>
      <c r="D918" s="12"/>
      <c r="E918" s="12"/>
      <c r="F918" s="27"/>
      <c r="G918" s="27"/>
      <c r="H918" s="27"/>
      <c r="I918" s="48">
        <f t="shared" si="28"/>
        <v>0</v>
      </c>
      <c r="K918" s="12"/>
      <c r="L918" s="12"/>
      <c r="M918" s="27"/>
      <c r="N918" s="27"/>
      <c r="O918" s="27"/>
      <c r="P918" s="48">
        <f t="shared" si="29"/>
        <v>0</v>
      </c>
    </row>
    <row r="919" spans="3:16" s="11" customFormat="1" x14ac:dyDescent="0.25">
      <c r="C919" s="5"/>
      <c r="D919" s="12"/>
      <c r="E919" s="12"/>
      <c r="F919" s="27"/>
      <c r="G919" s="27"/>
      <c r="H919" s="27"/>
      <c r="I919" s="48">
        <f t="shared" si="28"/>
        <v>0</v>
      </c>
      <c r="K919" s="12"/>
      <c r="L919" s="12"/>
      <c r="M919" s="27"/>
      <c r="N919" s="27"/>
      <c r="O919" s="27"/>
      <c r="P919" s="48">
        <f t="shared" si="29"/>
        <v>0</v>
      </c>
    </row>
    <row r="920" spans="3:16" s="11" customFormat="1" x14ac:dyDescent="0.25">
      <c r="C920" s="5"/>
      <c r="D920" s="12"/>
      <c r="E920" s="12"/>
      <c r="F920" s="27"/>
      <c r="G920" s="27"/>
      <c r="H920" s="27"/>
      <c r="I920" s="48">
        <f t="shared" si="28"/>
        <v>0</v>
      </c>
      <c r="K920" s="12"/>
      <c r="L920" s="12"/>
      <c r="M920" s="27"/>
      <c r="N920" s="27"/>
      <c r="O920" s="27"/>
      <c r="P920" s="48">
        <f t="shared" si="29"/>
        <v>0</v>
      </c>
    </row>
    <row r="921" spans="3:16" s="11" customFormat="1" x14ac:dyDescent="0.25">
      <c r="C921" s="5"/>
      <c r="D921" s="12"/>
      <c r="E921" s="12"/>
      <c r="F921" s="27"/>
      <c r="G921" s="27"/>
      <c r="H921" s="27"/>
      <c r="I921" s="48">
        <f t="shared" si="28"/>
        <v>0</v>
      </c>
      <c r="K921" s="12"/>
      <c r="L921" s="12"/>
      <c r="M921" s="27"/>
      <c r="N921" s="27"/>
      <c r="O921" s="27"/>
      <c r="P921" s="48">
        <f t="shared" si="29"/>
        <v>0</v>
      </c>
    </row>
    <row r="922" spans="3:16" s="11" customFormat="1" x14ac:dyDescent="0.25">
      <c r="C922" s="5"/>
      <c r="D922" s="12"/>
      <c r="E922" s="12"/>
      <c r="F922" s="27"/>
      <c r="G922" s="27"/>
      <c r="H922" s="27"/>
      <c r="I922" s="48">
        <f t="shared" si="28"/>
        <v>0</v>
      </c>
      <c r="K922" s="12"/>
      <c r="L922" s="12"/>
      <c r="M922" s="27"/>
      <c r="N922" s="27"/>
      <c r="O922" s="27"/>
      <c r="P922" s="48">
        <f t="shared" si="29"/>
        <v>0</v>
      </c>
    </row>
    <row r="923" spans="3:16" s="11" customFormat="1" x14ac:dyDescent="0.25">
      <c r="C923" s="5"/>
      <c r="D923" s="12"/>
      <c r="E923" s="12"/>
      <c r="F923" s="27"/>
      <c r="G923" s="27"/>
      <c r="H923" s="27"/>
      <c r="I923" s="48">
        <f t="shared" si="28"/>
        <v>0</v>
      </c>
      <c r="K923" s="12"/>
      <c r="L923" s="12"/>
      <c r="M923" s="27"/>
      <c r="N923" s="27"/>
      <c r="O923" s="27"/>
      <c r="P923" s="48">
        <f t="shared" si="29"/>
        <v>0</v>
      </c>
    </row>
    <row r="924" spans="3:16" s="11" customFormat="1" x14ac:dyDescent="0.25">
      <c r="C924" s="5"/>
      <c r="D924" s="12"/>
      <c r="E924" s="12"/>
      <c r="F924" s="27"/>
      <c r="G924" s="27"/>
      <c r="H924" s="27"/>
      <c r="I924" s="48">
        <f t="shared" si="28"/>
        <v>0</v>
      </c>
      <c r="K924" s="12"/>
      <c r="L924" s="12"/>
      <c r="M924" s="27"/>
      <c r="N924" s="27"/>
      <c r="O924" s="27"/>
      <c r="P924" s="48">
        <f t="shared" si="29"/>
        <v>0</v>
      </c>
    </row>
    <row r="925" spans="3:16" s="11" customFormat="1" x14ac:dyDescent="0.25">
      <c r="C925" s="5"/>
      <c r="D925" s="12"/>
      <c r="E925" s="12"/>
      <c r="F925" s="27"/>
      <c r="G925" s="27"/>
      <c r="H925" s="27"/>
      <c r="I925" s="48">
        <f t="shared" si="28"/>
        <v>0</v>
      </c>
      <c r="K925" s="12"/>
      <c r="L925" s="12"/>
      <c r="M925" s="27"/>
      <c r="N925" s="27"/>
      <c r="O925" s="27"/>
      <c r="P925" s="48">
        <f t="shared" si="29"/>
        <v>0</v>
      </c>
    </row>
    <row r="926" spans="3:16" s="11" customFormat="1" x14ac:dyDescent="0.25">
      <c r="C926" s="5"/>
      <c r="D926" s="12"/>
      <c r="E926" s="12"/>
      <c r="F926" s="27"/>
      <c r="G926" s="27"/>
      <c r="H926" s="27"/>
      <c r="I926" s="48">
        <f t="shared" si="28"/>
        <v>0</v>
      </c>
      <c r="K926" s="12"/>
      <c r="L926" s="12"/>
      <c r="M926" s="27"/>
      <c r="N926" s="27"/>
      <c r="O926" s="27"/>
      <c r="P926" s="48">
        <f t="shared" si="29"/>
        <v>0</v>
      </c>
    </row>
    <row r="927" spans="3:16" s="11" customFormat="1" x14ac:dyDescent="0.25">
      <c r="C927" s="5"/>
      <c r="D927" s="12"/>
      <c r="E927" s="12"/>
      <c r="F927" s="27"/>
      <c r="G927" s="27"/>
      <c r="H927" s="27"/>
      <c r="I927" s="48">
        <f t="shared" si="28"/>
        <v>0</v>
      </c>
      <c r="K927" s="12"/>
      <c r="L927" s="12"/>
      <c r="M927" s="27"/>
      <c r="N927" s="27"/>
      <c r="O927" s="27"/>
      <c r="P927" s="48">
        <f t="shared" si="29"/>
        <v>0</v>
      </c>
    </row>
    <row r="928" spans="3:16" s="11" customFormat="1" x14ac:dyDescent="0.25">
      <c r="C928" s="5"/>
      <c r="D928" s="12"/>
      <c r="E928" s="12"/>
      <c r="F928" s="27"/>
      <c r="G928" s="27"/>
      <c r="H928" s="27"/>
      <c r="I928" s="48">
        <f t="shared" si="28"/>
        <v>0</v>
      </c>
      <c r="K928" s="12"/>
      <c r="L928" s="12"/>
      <c r="M928" s="27"/>
      <c r="N928" s="27"/>
      <c r="O928" s="27"/>
      <c r="P928" s="48">
        <f t="shared" si="29"/>
        <v>0</v>
      </c>
    </row>
    <row r="929" spans="3:16" s="11" customFormat="1" x14ac:dyDescent="0.25">
      <c r="C929" s="5"/>
      <c r="D929" s="12"/>
      <c r="E929" s="12"/>
      <c r="F929" s="27"/>
      <c r="G929" s="27"/>
      <c r="H929" s="27"/>
      <c r="I929" s="48">
        <f t="shared" si="28"/>
        <v>0</v>
      </c>
      <c r="K929" s="12"/>
      <c r="L929" s="12"/>
      <c r="M929" s="27"/>
      <c r="N929" s="27"/>
      <c r="O929" s="27"/>
      <c r="P929" s="48">
        <f t="shared" si="29"/>
        <v>0</v>
      </c>
    </row>
    <row r="930" spans="3:16" s="11" customFormat="1" x14ac:dyDescent="0.25">
      <c r="C930" s="5"/>
      <c r="D930" s="12"/>
      <c r="E930" s="12"/>
      <c r="F930" s="27"/>
      <c r="G930" s="27"/>
      <c r="H930" s="27"/>
      <c r="I930" s="48">
        <f t="shared" si="28"/>
        <v>0</v>
      </c>
      <c r="K930" s="12"/>
      <c r="L930" s="12"/>
      <c r="M930" s="27"/>
      <c r="N930" s="27"/>
      <c r="O930" s="27"/>
      <c r="P930" s="48">
        <f t="shared" si="29"/>
        <v>0</v>
      </c>
    </row>
    <row r="931" spans="3:16" s="11" customFormat="1" x14ac:dyDescent="0.25">
      <c r="C931" s="5"/>
      <c r="D931" s="12"/>
      <c r="E931" s="12"/>
      <c r="F931" s="27"/>
      <c r="G931" s="27"/>
      <c r="H931" s="27"/>
      <c r="I931" s="48">
        <f t="shared" si="28"/>
        <v>0</v>
      </c>
      <c r="K931" s="12"/>
      <c r="L931" s="12"/>
      <c r="M931" s="27"/>
      <c r="N931" s="27"/>
      <c r="O931" s="27"/>
      <c r="P931" s="48">
        <f t="shared" si="29"/>
        <v>0</v>
      </c>
    </row>
    <row r="932" spans="3:16" s="11" customFormat="1" x14ac:dyDescent="0.25">
      <c r="C932" s="5"/>
      <c r="D932" s="12"/>
      <c r="E932" s="12"/>
      <c r="F932" s="27"/>
      <c r="G932" s="27"/>
      <c r="H932" s="27"/>
      <c r="I932" s="48">
        <f t="shared" si="28"/>
        <v>0</v>
      </c>
      <c r="K932" s="12"/>
      <c r="L932" s="12"/>
      <c r="M932" s="27"/>
      <c r="N932" s="27"/>
      <c r="O932" s="27"/>
      <c r="P932" s="48">
        <f t="shared" si="29"/>
        <v>0</v>
      </c>
    </row>
    <row r="933" spans="3:16" s="11" customFormat="1" x14ac:dyDescent="0.25">
      <c r="C933" s="5"/>
      <c r="D933" s="12"/>
      <c r="E933" s="12"/>
      <c r="F933" s="27"/>
      <c r="G933" s="27"/>
      <c r="H933" s="27"/>
      <c r="I933" s="48">
        <f t="shared" si="28"/>
        <v>0</v>
      </c>
      <c r="K933" s="12"/>
      <c r="L933" s="12"/>
      <c r="M933" s="27"/>
      <c r="N933" s="27"/>
      <c r="O933" s="27"/>
      <c r="P933" s="48">
        <f t="shared" si="29"/>
        <v>0</v>
      </c>
    </row>
    <row r="934" spans="3:16" s="11" customFormat="1" x14ac:dyDescent="0.25">
      <c r="C934" s="5"/>
      <c r="D934" s="12"/>
      <c r="E934" s="12"/>
      <c r="F934" s="27"/>
      <c r="G934" s="27"/>
      <c r="H934" s="27"/>
      <c r="I934" s="48">
        <f t="shared" si="28"/>
        <v>0</v>
      </c>
      <c r="K934" s="12"/>
      <c r="L934" s="12"/>
      <c r="M934" s="27"/>
      <c r="N934" s="27"/>
      <c r="O934" s="27"/>
      <c r="P934" s="48">
        <f t="shared" si="29"/>
        <v>0</v>
      </c>
    </row>
    <row r="935" spans="3:16" s="11" customFormat="1" x14ac:dyDescent="0.25">
      <c r="C935" s="5"/>
      <c r="D935" s="12"/>
      <c r="E935" s="12"/>
      <c r="F935" s="27"/>
      <c r="G935" s="27"/>
      <c r="H935" s="27"/>
      <c r="I935" s="48">
        <f t="shared" si="28"/>
        <v>0</v>
      </c>
      <c r="K935" s="12"/>
      <c r="L935" s="12"/>
      <c r="M935" s="27"/>
      <c r="N935" s="27"/>
      <c r="O935" s="27"/>
      <c r="P935" s="48">
        <f t="shared" si="29"/>
        <v>0</v>
      </c>
    </row>
    <row r="936" spans="3:16" s="11" customFormat="1" x14ac:dyDescent="0.25">
      <c r="C936" s="5"/>
      <c r="D936" s="12"/>
      <c r="E936" s="12"/>
      <c r="F936" s="27"/>
      <c r="G936" s="27"/>
      <c r="H936" s="27"/>
      <c r="I936" s="48">
        <f t="shared" si="28"/>
        <v>0</v>
      </c>
      <c r="K936" s="12"/>
      <c r="L936" s="12"/>
      <c r="M936" s="27"/>
      <c r="N936" s="27"/>
      <c r="O936" s="27"/>
      <c r="P936" s="48">
        <f t="shared" si="29"/>
        <v>0</v>
      </c>
    </row>
    <row r="937" spans="3:16" s="11" customFormat="1" x14ac:dyDescent="0.25">
      <c r="C937" s="5"/>
      <c r="D937" s="12"/>
      <c r="E937" s="12"/>
      <c r="F937" s="27"/>
      <c r="G937" s="27"/>
      <c r="H937" s="27"/>
      <c r="I937" s="48">
        <f t="shared" si="28"/>
        <v>0</v>
      </c>
      <c r="K937" s="12"/>
      <c r="L937" s="12"/>
      <c r="M937" s="27"/>
      <c r="N937" s="27"/>
      <c r="O937" s="27"/>
      <c r="P937" s="48">
        <f t="shared" si="29"/>
        <v>0</v>
      </c>
    </row>
    <row r="938" spans="3:16" s="11" customFormat="1" x14ac:dyDescent="0.25">
      <c r="C938" s="5"/>
      <c r="D938" s="12"/>
      <c r="E938" s="12"/>
      <c r="F938" s="27"/>
      <c r="G938" s="27"/>
      <c r="H938" s="27"/>
      <c r="I938" s="48">
        <f t="shared" si="28"/>
        <v>0</v>
      </c>
      <c r="K938" s="12"/>
      <c r="L938" s="12"/>
      <c r="M938" s="27"/>
      <c r="N938" s="27"/>
      <c r="O938" s="27"/>
      <c r="P938" s="48">
        <f t="shared" si="29"/>
        <v>0</v>
      </c>
    </row>
    <row r="939" spans="3:16" s="11" customFormat="1" x14ac:dyDescent="0.25">
      <c r="C939" s="5"/>
      <c r="D939" s="12"/>
      <c r="E939" s="12"/>
      <c r="F939" s="27"/>
      <c r="G939" s="27"/>
      <c r="H939" s="27"/>
      <c r="I939" s="48">
        <f t="shared" si="28"/>
        <v>0</v>
      </c>
      <c r="K939" s="12"/>
      <c r="L939" s="12"/>
      <c r="M939" s="27"/>
      <c r="N939" s="27"/>
      <c r="O939" s="27"/>
      <c r="P939" s="48">
        <f t="shared" si="29"/>
        <v>0</v>
      </c>
    </row>
    <row r="940" spans="3:16" s="11" customFormat="1" x14ac:dyDescent="0.25">
      <c r="C940" s="5"/>
      <c r="D940" s="12"/>
      <c r="E940" s="12"/>
      <c r="F940" s="27"/>
      <c r="G940" s="27"/>
      <c r="H940" s="27"/>
      <c r="I940" s="48">
        <f t="shared" si="28"/>
        <v>0</v>
      </c>
      <c r="K940" s="12"/>
      <c r="L940" s="12"/>
      <c r="M940" s="27"/>
      <c r="N940" s="27"/>
      <c r="O940" s="27"/>
      <c r="P940" s="48">
        <f t="shared" si="29"/>
        <v>0</v>
      </c>
    </row>
    <row r="941" spans="3:16" s="11" customFormat="1" x14ac:dyDescent="0.25">
      <c r="C941" s="5"/>
      <c r="D941" s="12"/>
      <c r="E941" s="12"/>
      <c r="F941" s="27"/>
      <c r="G941" s="27"/>
      <c r="H941" s="27"/>
      <c r="I941" s="48">
        <f t="shared" si="28"/>
        <v>0</v>
      </c>
      <c r="K941" s="12"/>
      <c r="L941" s="12"/>
      <c r="M941" s="27"/>
      <c r="N941" s="27"/>
      <c r="O941" s="27"/>
      <c r="P941" s="48">
        <f t="shared" si="29"/>
        <v>0</v>
      </c>
    </row>
    <row r="942" spans="3:16" s="11" customFormat="1" x14ac:dyDescent="0.25">
      <c r="C942" s="5"/>
      <c r="D942" s="12"/>
      <c r="E942" s="12"/>
      <c r="F942" s="27"/>
      <c r="G942" s="27"/>
      <c r="H942" s="27"/>
      <c r="I942" s="48">
        <f t="shared" si="28"/>
        <v>0</v>
      </c>
      <c r="K942" s="12"/>
      <c r="L942" s="12"/>
      <c r="M942" s="27"/>
      <c r="N942" s="27"/>
      <c r="O942" s="27"/>
      <c r="P942" s="48">
        <f t="shared" si="29"/>
        <v>0</v>
      </c>
    </row>
    <row r="943" spans="3:16" s="11" customFormat="1" x14ac:dyDescent="0.25">
      <c r="C943" s="5"/>
      <c r="D943" s="12"/>
      <c r="E943" s="12"/>
      <c r="F943" s="27"/>
      <c r="G943" s="27"/>
      <c r="H943" s="27"/>
      <c r="I943" s="48">
        <f t="shared" si="28"/>
        <v>0</v>
      </c>
      <c r="K943" s="12"/>
      <c r="L943" s="12"/>
      <c r="M943" s="27"/>
      <c r="N943" s="27"/>
      <c r="O943" s="27"/>
      <c r="P943" s="48">
        <f t="shared" si="29"/>
        <v>0</v>
      </c>
    </row>
    <row r="944" spans="3:16" s="11" customFormat="1" x14ac:dyDescent="0.25">
      <c r="C944" s="5"/>
      <c r="D944" s="12"/>
      <c r="E944" s="12"/>
      <c r="F944" s="27"/>
      <c r="G944" s="27"/>
      <c r="H944" s="27"/>
      <c r="I944" s="48">
        <f t="shared" si="28"/>
        <v>0</v>
      </c>
      <c r="K944" s="12"/>
      <c r="L944" s="12"/>
      <c r="M944" s="27"/>
      <c r="N944" s="27"/>
      <c r="O944" s="27"/>
      <c r="P944" s="48">
        <f t="shared" si="29"/>
        <v>0</v>
      </c>
    </row>
    <row r="945" spans="3:16" s="11" customFormat="1" x14ac:dyDescent="0.25">
      <c r="C945" s="5"/>
      <c r="D945" s="12"/>
      <c r="E945" s="12"/>
      <c r="F945" s="27"/>
      <c r="G945" s="27"/>
      <c r="H945" s="27"/>
      <c r="I945" s="48">
        <f t="shared" si="28"/>
        <v>0</v>
      </c>
      <c r="K945" s="12"/>
      <c r="L945" s="12"/>
      <c r="M945" s="27"/>
      <c r="N945" s="27"/>
      <c r="O945" s="27"/>
      <c r="P945" s="48">
        <f t="shared" si="29"/>
        <v>0</v>
      </c>
    </row>
    <row r="946" spans="3:16" s="11" customFormat="1" x14ac:dyDescent="0.25">
      <c r="C946" s="5"/>
      <c r="D946" s="12"/>
      <c r="E946" s="12"/>
      <c r="F946" s="27"/>
      <c r="G946" s="27"/>
      <c r="H946" s="27"/>
      <c r="I946" s="48">
        <f t="shared" si="28"/>
        <v>0</v>
      </c>
      <c r="K946" s="12"/>
      <c r="L946" s="12"/>
      <c r="M946" s="27"/>
      <c r="N946" s="27"/>
      <c r="O946" s="27"/>
      <c r="P946" s="48">
        <f t="shared" si="29"/>
        <v>0</v>
      </c>
    </row>
    <row r="947" spans="3:16" s="11" customFormat="1" x14ac:dyDescent="0.25">
      <c r="C947" s="5"/>
      <c r="D947" s="12"/>
      <c r="E947" s="12"/>
      <c r="F947" s="27"/>
      <c r="G947" s="27"/>
      <c r="H947" s="27"/>
      <c r="I947" s="48">
        <f t="shared" si="28"/>
        <v>0</v>
      </c>
      <c r="K947" s="12"/>
      <c r="L947" s="12"/>
      <c r="M947" s="27"/>
      <c r="N947" s="27"/>
      <c r="O947" s="27"/>
      <c r="P947" s="48">
        <f t="shared" si="29"/>
        <v>0</v>
      </c>
    </row>
    <row r="948" spans="3:16" s="11" customFormat="1" x14ac:dyDescent="0.25">
      <c r="C948" s="5"/>
      <c r="D948" s="12"/>
      <c r="E948" s="12"/>
      <c r="F948" s="27"/>
      <c r="G948" s="27"/>
      <c r="H948" s="27"/>
      <c r="I948" s="48">
        <f t="shared" si="28"/>
        <v>0</v>
      </c>
      <c r="K948" s="12"/>
      <c r="L948" s="12"/>
      <c r="M948" s="27"/>
      <c r="N948" s="27"/>
      <c r="O948" s="27"/>
      <c r="P948" s="48">
        <f t="shared" si="29"/>
        <v>0</v>
      </c>
    </row>
    <row r="949" spans="3:16" s="11" customFormat="1" x14ac:dyDescent="0.25">
      <c r="C949" s="5"/>
      <c r="D949" s="12"/>
      <c r="E949" s="12"/>
      <c r="F949" s="27"/>
      <c r="G949" s="27"/>
      <c r="H949" s="27"/>
      <c r="I949" s="48">
        <f t="shared" si="28"/>
        <v>0</v>
      </c>
      <c r="K949" s="12"/>
      <c r="L949" s="12"/>
      <c r="M949" s="27"/>
      <c r="N949" s="27"/>
      <c r="O949" s="27"/>
      <c r="P949" s="48">
        <f t="shared" si="29"/>
        <v>0</v>
      </c>
    </row>
    <row r="950" spans="3:16" s="11" customFormat="1" x14ac:dyDescent="0.25">
      <c r="C950" s="5"/>
      <c r="D950" s="12"/>
      <c r="E950" s="12"/>
      <c r="F950" s="27"/>
      <c r="G950" s="27"/>
      <c r="H950" s="27"/>
      <c r="I950" s="48">
        <f t="shared" si="28"/>
        <v>0</v>
      </c>
      <c r="K950" s="12"/>
      <c r="L950" s="12"/>
      <c r="M950" s="27"/>
      <c r="N950" s="27"/>
      <c r="O950" s="27"/>
      <c r="P950" s="48">
        <f t="shared" si="29"/>
        <v>0</v>
      </c>
    </row>
    <row r="951" spans="3:16" s="11" customFormat="1" x14ac:dyDescent="0.25">
      <c r="C951" s="5"/>
      <c r="D951" s="12"/>
      <c r="E951" s="12"/>
      <c r="F951" s="27"/>
      <c r="G951" s="27"/>
      <c r="H951" s="27"/>
      <c r="I951" s="48">
        <f t="shared" si="28"/>
        <v>0</v>
      </c>
      <c r="K951" s="12"/>
      <c r="L951" s="12"/>
      <c r="M951" s="27"/>
      <c r="N951" s="27"/>
      <c r="O951" s="27"/>
      <c r="P951" s="48">
        <f t="shared" si="29"/>
        <v>0</v>
      </c>
    </row>
    <row r="952" spans="3:16" s="11" customFormat="1" x14ac:dyDescent="0.25">
      <c r="C952" s="5"/>
      <c r="D952" s="12"/>
      <c r="E952" s="12"/>
      <c r="F952" s="27"/>
      <c r="G952" s="27"/>
      <c r="H952" s="27"/>
      <c r="I952" s="48">
        <f t="shared" si="28"/>
        <v>0</v>
      </c>
      <c r="K952" s="12"/>
      <c r="L952" s="12"/>
      <c r="M952" s="27"/>
      <c r="N952" s="27"/>
      <c r="O952" s="27"/>
      <c r="P952" s="48">
        <f t="shared" si="29"/>
        <v>0</v>
      </c>
    </row>
    <row r="953" spans="3:16" s="11" customFormat="1" x14ac:dyDescent="0.25">
      <c r="C953" s="5"/>
      <c r="D953" s="12"/>
      <c r="E953" s="12"/>
      <c r="F953" s="27"/>
      <c r="G953" s="27"/>
      <c r="H953" s="27"/>
      <c r="I953" s="48">
        <f t="shared" si="28"/>
        <v>0</v>
      </c>
      <c r="K953" s="12"/>
      <c r="L953" s="12"/>
      <c r="M953" s="27"/>
      <c r="N953" s="27"/>
      <c r="O953" s="27"/>
      <c r="P953" s="48">
        <f t="shared" si="29"/>
        <v>0</v>
      </c>
    </row>
    <row r="954" spans="3:16" s="11" customFormat="1" x14ac:dyDescent="0.25">
      <c r="C954" s="5"/>
      <c r="D954" s="12"/>
      <c r="E954" s="12"/>
      <c r="F954" s="27"/>
      <c r="G954" s="27"/>
      <c r="H954" s="27"/>
      <c r="I954" s="48">
        <f t="shared" si="28"/>
        <v>0</v>
      </c>
      <c r="K954" s="12"/>
      <c r="L954" s="12"/>
      <c r="M954" s="27"/>
      <c r="N954" s="27"/>
      <c r="O954" s="27"/>
      <c r="P954" s="48">
        <f t="shared" si="29"/>
        <v>0</v>
      </c>
    </row>
    <row r="955" spans="3:16" s="11" customFormat="1" x14ac:dyDescent="0.25">
      <c r="C955" s="5"/>
      <c r="D955" s="12"/>
      <c r="E955" s="12"/>
      <c r="F955" s="27"/>
      <c r="G955" s="27"/>
      <c r="H955" s="27"/>
      <c r="I955" s="48">
        <f t="shared" si="28"/>
        <v>0</v>
      </c>
      <c r="K955" s="12"/>
      <c r="L955" s="12"/>
      <c r="M955" s="27"/>
      <c r="N955" s="27"/>
      <c r="O955" s="27"/>
      <c r="P955" s="48">
        <f t="shared" si="29"/>
        <v>0</v>
      </c>
    </row>
    <row r="956" spans="3:16" s="11" customFormat="1" x14ac:dyDescent="0.25">
      <c r="C956" s="5"/>
      <c r="D956" s="12"/>
      <c r="E956" s="12"/>
      <c r="F956" s="27"/>
      <c r="G956" s="27"/>
      <c r="H956" s="27"/>
      <c r="I956" s="48">
        <f t="shared" si="28"/>
        <v>0</v>
      </c>
      <c r="K956" s="12"/>
      <c r="L956" s="12"/>
      <c r="M956" s="27"/>
      <c r="N956" s="27"/>
      <c r="O956" s="27"/>
      <c r="P956" s="48">
        <f t="shared" si="29"/>
        <v>0</v>
      </c>
    </row>
    <row r="957" spans="3:16" s="11" customFormat="1" x14ac:dyDescent="0.25">
      <c r="C957" s="5"/>
      <c r="D957" s="12"/>
      <c r="E957" s="12"/>
      <c r="F957" s="27"/>
      <c r="G957" s="27"/>
      <c r="H957" s="27"/>
      <c r="I957" s="48">
        <f t="shared" si="28"/>
        <v>0</v>
      </c>
      <c r="K957" s="12"/>
      <c r="L957" s="12"/>
      <c r="M957" s="27"/>
      <c r="N957" s="27"/>
      <c r="O957" s="27"/>
      <c r="P957" s="48">
        <f t="shared" si="29"/>
        <v>0</v>
      </c>
    </row>
    <row r="958" spans="3:16" s="11" customFormat="1" x14ac:dyDescent="0.25">
      <c r="C958" s="5"/>
      <c r="D958" s="12"/>
      <c r="E958" s="12"/>
      <c r="F958" s="27"/>
      <c r="G958" s="27"/>
      <c r="H958" s="27"/>
      <c r="I958" s="48">
        <f t="shared" si="28"/>
        <v>0</v>
      </c>
      <c r="K958" s="12"/>
      <c r="L958" s="12"/>
      <c r="M958" s="27"/>
      <c r="N958" s="27"/>
      <c r="O958" s="27"/>
      <c r="P958" s="48">
        <f t="shared" si="29"/>
        <v>0</v>
      </c>
    </row>
    <row r="959" spans="3:16" s="11" customFormat="1" x14ac:dyDescent="0.25">
      <c r="C959" s="5"/>
      <c r="D959" s="12"/>
      <c r="E959" s="12"/>
      <c r="F959" s="27"/>
      <c r="G959" s="27"/>
      <c r="H959" s="27"/>
      <c r="I959" s="48">
        <f t="shared" si="28"/>
        <v>0</v>
      </c>
      <c r="K959" s="12"/>
      <c r="L959" s="12"/>
      <c r="M959" s="27"/>
      <c r="N959" s="27"/>
      <c r="O959" s="27"/>
      <c r="P959" s="48">
        <f t="shared" si="29"/>
        <v>0</v>
      </c>
    </row>
    <row r="960" spans="3:16" s="11" customFormat="1" x14ac:dyDescent="0.25">
      <c r="C960" s="5"/>
      <c r="D960" s="12"/>
      <c r="E960" s="12"/>
      <c r="F960" s="27"/>
      <c r="G960" s="27"/>
      <c r="H960" s="27"/>
      <c r="I960" s="48">
        <f t="shared" si="28"/>
        <v>0</v>
      </c>
      <c r="K960" s="12"/>
      <c r="L960" s="12"/>
      <c r="M960" s="27"/>
      <c r="N960" s="27"/>
      <c r="O960" s="27"/>
      <c r="P960" s="48">
        <f t="shared" si="29"/>
        <v>0</v>
      </c>
    </row>
    <row r="961" spans="3:16" s="11" customFormat="1" x14ac:dyDescent="0.25">
      <c r="C961" s="5"/>
      <c r="D961" s="12"/>
      <c r="E961" s="12"/>
      <c r="F961" s="27"/>
      <c r="G961" s="27"/>
      <c r="H961" s="27"/>
      <c r="I961" s="48">
        <f t="shared" si="28"/>
        <v>0</v>
      </c>
      <c r="K961" s="12"/>
      <c r="L961" s="12"/>
      <c r="M961" s="27"/>
      <c r="N961" s="27"/>
      <c r="O961" s="27"/>
      <c r="P961" s="48">
        <f t="shared" si="29"/>
        <v>0</v>
      </c>
    </row>
    <row r="962" spans="3:16" s="11" customFormat="1" x14ac:dyDescent="0.25">
      <c r="C962" s="5"/>
      <c r="D962" s="12"/>
      <c r="E962" s="12"/>
      <c r="F962" s="27"/>
      <c r="G962" s="27"/>
      <c r="H962" s="27"/>
      <c r="I962" s="48">
        <f t="shared" si="28"/>
        <v>0</v>
      </c>
      <c r="K962" s="12"/>
      <c r="L962" s="12"/>
      <c r="M962" s="27"/>
      <c r="N962" s="27"/>
      <c r="O962" s="27"/>
      <c r="P962" s="48">
        <f t="shared" si="29"/>
        <v>0</v>
      </c>
    </row>
    <row r="963" spans="3:16" s="11" customFormat="1" x14ac:dyDescent="0.25">
      <c r="C963" s="5"/>
      <c r="D963" s="12"/>
      <c r="E963" s="12"/>
      <c r="F963" s="27"/>
      <c r="G963" s="27"/>
      <c r="H963" s="27"/>
      <c r="I963" s="48">
        <f t="shared" si="28"/>
        <v>0</v>
      </c>
      <c r="K963" s="12"/>
      <c r="L963" s="12"/>
      <c r="M963" s="27"/>
      <c r="N963" s="27"/>
      <c r="O963" s="27"/>
      <c r="P963" s="48">
        <f t="shared" si="29"/>
        <v>0</v>
      </c>
    </row>
    <row r="964" spans="3:16" s="11" customFormat="1" x14ac:dyDescent="0.25">
      <c r="C964" s="5"/>
      <c r="D964" s="12"/>
      <c r="E964" s="12"/>
      <c r="F964" s="27"/>
      <c r="G964" s="27"/>
      <c r="H964" s="27"/>
      <c r="I964" s="48">
        <f t="shared" si="28"/>
        <v>0</v>
      </c>
      <c r="K964" s="12"/>
      <c r="L964" s="12"/>
      <c r="M964" s="27"/>
      <c r="N964" s="27"/>
      <c r="O964" s="27"/>
      <c r="P964" s="48">
        <f t="shared" si="29"/>
        <v>0</v>
      </c>
    </row>
    <row r="965" spans="3:16" s="11" customFormat="1" x14ac:dyDescent="0.25">
      <c r="C965" s="5"/>
      <c r="D965" s="12"/>
      <c r="E965" s="12"/>
      <c r="F965" s="27"/>
      <c r="G965" s="27"/>
      <c r="H965" s="27"/>
      <c r="I965" s="48">
        <f t="shared" si="28"/>
        <v>0</v>
      </c>
      <c r="K965" s="12"/>
      <c r="L965" s="12"/>
      <c r="M965" s="27"/>
      <c r="N965" s="27"/>
      <c r="O965" s="27"/>
      <c r="P965" s="48">
        <f t="shared" si="29"/>
        <v>0</v>
      </c>
    </row>
    <row r="966" spans="3:16" s="11" customFormat="1" x14ac:dyDescent="0.25">
      <c r="C966" s="5"/>
      <c r="D966" s="12"/>
      <c r="E966" s="12"/>
      <c r="F966" s="27"/>
      <c r="G966" s="27"/>
      <c r="H966" s="27"/>
      <c r="I966" s="48">
        <f t="shared" si="28"/>
        <v>0</v>
      </c>
      <c r="K966" s="12"/>
      <c r="L966" s="12"/>
      <c r="M966" s="27"/>
      <c r="N966" s="27"/>
      <c r="O966" s="27"/>
      <c r="P966" s="48">
        <f t="shared" si="29"/>
        <v>0</v>
      </c>
    </row>
    <row r="967" spans="3:16" s="11" customFormat="1" x14ac:dyDescent="0.25">
      <c r="C967" s="5"/>
      <c r="D967" s="12"/>
      <c r="E967" s="12"/>
      <c r="F967" s="27"/>
      <c r="G967" s="27"/>
      <c r="H967" s="27"/>
      <c r="I967" s="48">
        <f t="shared" si="28"/>
        <v>0</v>
      </c>
      <c r="K967" s="12"/>
      <c r="L967" s="12"/>
      <c r="M967" s="27"/>
      <c r="N967" s="27"/>
      <c r="O967" s="27"/>
      <c r="P967" s="48">
        <f t="shared" si="29"/>
        <v>0</v>
      </c>
    </row>
    <row r="968" spans="3:16" s="11" customFormat="1" x14ac:dyDescent="0.25">
      <c r="C968" s="5"/>
      <c r="D968" s="12"/>
      <c r="E968" s="12"/>
      <c r="F968" s="27"/>
      <c r="G968" s="27"/>
      <c r="H968" s="27"/>
      <c r="I968" s="48">
        <f t="shared" si="28"/>
        <v>0</v>
      </c>
      <c r="K968" s="12"/>
      <c r="L968" s="12"/>
      <c r="M968" s="27"/>
      <c r="N968" s="27"/>
      <c r="O968" s="27"/>
      <c r="P968" s="48">
        <f t="shared" si="29"/>
        <v>0</v>
      </c>
    </row>
    <row r="969" spans="3:16" s="11" customFormat="1" x14ac:dyDescent="0.25">
      <c r="C969" s="5"/>
      <c r="D969" s="12"/>
      <c r="E969" s="12"/>
      <c r="F969" s="27"/>
      <c r="G969" s="27"/>
      <c r="H969" s="27"/>
      <c r="I969" s="48">
        <f t="shared" si="28"/>
        <v>0</v>
      </c>
      <c r="K969" s="12"/>
      <c r="L969" s="12"/>
      <c r="M969" s="27"/>
      <c r="N969" s="27"/>
      <c r="O969" s="27"/>
      <c r="P969" s="48">
        <f t="shared" si="29"/>
        <v>0</v>
      </c>
    </row>
    <row r="970" spans="3:16" s="11" customFormat="1" x14ac:dyDescent="0.25">
      <c r="C970" s="5"/>
      <c r="D970" s="12"/>
      <c r="E970" s="12"/>
      <c r="F970" s="27"/>
      <c r="G970" s="27"/>
      <c r="H970" s="27"/>
      <c r="I970" s="48">
        <f t="shared" si="28"/>
        <v>0</v>
      </c>
      <c r="K970" s="12"/>
      <c r="L970" s="12"/>
      <c r="M970" s="27"/>
      <c r="N970" s="27"/>
      <c r="O970" s="27"/>
      <c r="P970" s="48">
        <f t="shared" si="29"/>
        <v>0</v>
      </c>
    </row>
    <row r="971" spans="3:16" s="11" customFormat="1" x14ac:dyDescent="0.25">
      <c r="C971" s="5"/>
      <c r="D971" s="12"/>
      <c r="E971" s="12"/>
      <c r="F971" s="27"/>
      <c r="G971" s="27"/>
      <c r="H971" s="27"/>
      <c r="I971" s="48">
        <f t="shared" si="28"/>
        <v>0</v>
      </c>
      <c r="K971" s="12"/>
      <c r="L971" s="12"/>
      <c r="M971" s="27"/>
      <c r="N971" s="27"/>
      <c r="O971" s="27"/>
      <c r="P971" s="48">
        <f t="shared" si="29"/>
        <v>0</v>
      </c>
    </row>
    <row r="972" spans="3:16" s="11" customFormat="1" x14ac:dyDescent="0.25">
      <c r="C972" s="5"/>
      <c r="D972" s="12"/>
      <c r="E972" s="12"/>
      <c r="F972" s="27"/>
      <c r="G972" s="27"/>
      <c r="H972" s="27"/>
      <c r="I972" s="48">
        <f t="shared" si="28"/>
        <v>0</v>
      </c>
      <c r="K972" s="12"/>
      <c r="L972" s="12"/>
      <c r="M972" s="27"/>
      <c r="N972" s="27"/>
      <c r="O972" s="27"/>
      <c r="P972" s="48">
        <f t="shared" si="29"/>
        <v>0</v>
      </c>
    </row>
    <row r="973" spans="3:16" s="11" customFormat="1" x14ac:dyDescent="0.25">
      <c r="C973" s="5"/>
      <c r="D973" s="12"/>
      <c r="E973" s="12"/>
      <c r="F973" s="27"/>
      <c r="G973" s="27"/>
      <c r="H973" s="27"/>
      <c r="I973" s="48">
        <f t="shared" ref="I973:I1003" si="30">MIN(D973,F973,G973)*H973</f>
        <v>0</v>
      </c>
      <c r="K973" s="12"/>
      <c r="L973" s="12"/>
      <c r="M973" s="27"/>
      <c r="N973" s="27"/>
      <c r="O973" s="27"/>
      <c r="P973" s="48">
        <f t="shared" si="29"/>
        <v>0</v>
      </c>
    </row>
    <row r="974" spans="3:16" s="11" customFormat="1" x14ac:dyDescent="0.25">
      <c r="C974" s="5"/>
      <c r="D974" s="12"/>
      <c r="E974" s="12"/>
      <c r="F974" s="27"/>
      <c r="G974" s="27"/>
      <c r="H974" s="27"/>
      <c r="I974" s="48">
        <f t="shared" si="30"/>
        <v>0</v>
      </c>
      <c r="K974" s="12"/>
      <c r="L974" s="12"/>
      <c r="M974" s="27"/>
      <c r="N974" s="27"/>
      <c r="O974" s="27"/>
      <c r="P974" s="48">
        <f t="shared" ref="P974:P1003" si="31">MIN(K974,M974,N974)*O974</f>
        <v>0</v>
      </c>
    </row>
    <row r="975" spans="3:16" s="11" customFormat="1" x14ac:dyDescent="0.25">
      <c r="C975" s="5"/>
      <c r="D975" s="12"/>
      <c r="E975" s="12"/>
      <c r="F975" s="27"/>
      <c r="G975" s="27"/>
      <c r="H975" s="27"/>
      <c r="I975" s="48">
        <f t="shared" si="30"/>
        <v>0</v>
      </c>
      <c r="K975" s="12"/>
      <c r="L975" s="12"/>
      <c r="M975" s="27"/>
      <c r="N975" s="27"/>
      <c r="O975" s="27"/>
      <c r="P975" s="48">
        <f t="shared" si="31"/>
        <v>0</v>
      </c>
    </row>
    <row r="976" spans="3:16" s="11" customFormat="1" x14ac:dyDescent="0.25">
      <c r="C976" s="5"/>
      <c r="D976" s="12"/>
      <c r="E976" s="12"/>
      <c r="F976" s="27"/>
      <c r="G976" s="27"/>
      <c r="H976" s="27"/>
      <c r="I976" s="48">
        <f t="shared" si="30"/>
        <v>0</v>
      </c>
      <c r="K976" s="12"/>
      <c r="L976" s="12"/>
      <c r="M976" s="27"/>
      <c r="N976" s="27"/>
      <c r="O976" s="27"/>
      <c r="P976" s="48">
        <f t="shared" si="31"/>
        <v>0</v>
      </c>
    </row>
    <row r="977" spans="3:16" s="11" customFormat="1" x14ac:dyDescent="0.25">
      <c r="C977" s="5"/>
      <c r="D977" s="12"/>
      <c r="E977" s="12"/>
      <c r="F977" s="27"/>
      <c r="G977" s="27"/>
      <c r="H977" s="27"/>
      <c r="I977" s="48">
        <f t="shared" si="30"/>
        <v>0</v>
      </c>
      <c r="K977" s="12"/>
      <c r="L977" s="12"/>
      <c r="M977" s="27"/>
      <c r="N977" s="27"/>
      <c r="O977" s="27"/>
      <c r="P977" s="48">
        <f t="shared" si="31"/>
        <v>0</v>
      </c>
    </row>
    <row r="978" spans="3:16" s="11" customFormat="1" x14ac:dyDescent="0.25">
      <c r="C978" s="5"/>
      <c r="D978" s="12"/>
      <c r="E978" s="12"/>
      <c r="F978" s="27"/>
      <c r="G978" s="27"/>
      <c r="H978" s="27"/>
      <c r="I978" s="48">
        <f t="shared" si="30"/>
        <v>0</v>
      </c>
      <c r="K978" s="12"/>
      <c r="L978" s="12"/>
      <c r="M978" s="27"/>
      <c r="N978" s="27"/>
      <c r="O978" s="27"/>
      <c r="P978" s="48">
        <f t="shared" si="31"/>
        <v>0</v>
      </c>
    </row>
    <row r="979" spans="3:16" s="11" customFormat="1" x14ac:dyDescent="0.25">
      <c r="C979" s="5"/>
      <c r="D979" s="12"/>
      <c r="E979" s="12"/>
      <c r="F979" s="27"/>
      <c r="G979" s="27"/>
      <c r="H979" s="27"/>
      <c r="I979" s="48">
        <f t="shared" si="30"/>
        <v>0</v>
      </c>
      <c r="K979" s="12"/>
      <c r="L979" s="12"/>
      <c r="M979" s="27"/>
      <c r="N979" s="27"/>
      <c r="O979" s="27"/>
      <c r="P979" s="48">
        <f t="shared" si="31"/>
        <v>0</v>
      </c>
    </row>
    <row r="980" spans="3:16" s="11" customFormat="1" x14ac:dyDescent="0.25">
      <c r="C980" s="5"/>
      <c r="D980" s="12"/>
      <c r="E980" s="12"/>
      <c r="F980" s="27"/>
      <c r="G980" s="27"/>
      <c r="H980" s="27"/>
      <c r="I980" s="48">
        <f t="shared" si="30"/>
        <v>0</v>
      </c>
      <c r="K980" s="12"/>
      <c r="L980" s="12"/>
      <c r="M980" s="27"/>
      <c r="N980" s="27"/>
      <c r="O980" s="27"/>
      <c r="P980" s="48">
        <f t="shared" si="31"/>
        <v>0</v>
      </c>
    </row>
    <row r="981" spans="3:16" s="11" customFormat="1" x14ac:dyDescent="0.25">
      <c r="C981" s="5"/>
      <c r="D981" s="12"/>
      <c r="E981" s="12"/>
      <c r="F981" s="27"/>
      <c r="G981" s="27"/>
      <c r="H981" s="27"/>
      <c r="I981" s="48">
        <f t="shared" si="30"/>
        <v>0</v>
      </c>
      <c r="K981" s="12"/>
      <c r="L981" s="12"/>
      <c r="M981" s="27"/>
      <c r="N981" s="27"/>
      <c r="O981" s="27"/>
      <c r="P981" s="48">
        <f t="shared" si="31"/>
        <v>0</v>
      </c>
    </row>
    <row r="982" spans="3:16" s="11" customFormat="1" x14ac:dyDescent="0.25">
      <c r="C982" s="5"/>
      <c r="D982" s="12"/>
      <c r="E982" s="12"/>
      <c r="F982" s="27"/>
      <c r="G982" s="27"/>
      <c r="H982" s="27"/>
      <c r="I982" s="48">
        <f t="shared" si="30"/>
        <v>0</v>
      </c>
      <c r="K982" s="12"/>
      <c r="L982" s="12"/>
      <c r="M982" s="27"/>
      <c r="N982" s="27"/>
      <c r="O982" s="27"/>
      <c r="P982" s="48">
        <f t="shared" si="31"/>
        <v>0</v>
      </c>
    </row>
    <row r="983" spans="3:16" s="11" customFormat="1" x14ac:dyDescent="0.25">
      <c r="C983" s="5"/>
      <c r="D983" s="12"/>
      <c r="E983" s="12"/>
      <c r="F983" s="27"/>
      <c r="G983" s="27"/>
      <c r="H983" s="27"/>
      <c r="I983" s="48">
        <f t="shared" si="30"/>
        <v>0</v>
      </c>
      <c r="K983" s="12"/>
      <c r="L983" s="12"/>
      <c r="M983" s="27"/>
      <c r="N983" s="27"/>
      <c r="O983" s="27"/>
      <c r="P983" s="48">
        <f t="shared" si="31"/>
        <v>0</v>
      </c>
    </row>
    <row r="984" spans="3:16" s="11" customFormat="1" x14ac:dyDescent="0.25">
      <c r="C984" s="5"/>
      <c r="D984" s="12"/>
      <c r="E984" s="12"/>
      <c r="F984" s="27"/>
      <c r="G984" s="27"/>
      <c r="H984" s="27"/>
      <c r="I984" s="48">
        <f t="shared" si="30"/>
        <v>0</v>
      </c>
      <c r="K984" s="12"/>
      <c r="L984" s="12"/>
      <c r="M984" s="27"/>
      <c r="N984" s="27"/>
      <c r="O984" s="27"/>
      <c r="P984" s="48">
        <f t="shared" si="31"/>
        <v>0</v>
      </c>
    </row>
    <row r="985" spans="3:16" s="11" customFormat="1" x14ac:dyDescent="0.25">
      <c r="C985" s="5"/>
      <c r="D985" s="12"/>
      <c r="E985" s="12"/>
      <c r="F985" s="27"/>
      <c r="G985" s="27"/>
      <c r="H985" s="27"/>
      <c r="I985" s="48">
        <f t="shared" si="30"/>
        <v>0</v>
      </c>
      <c r="K985" s="12"/>
      <c r="L985" s="12"/>
      <c r="M985" s="27"/>
      <c r="N985" s="27"/>
      <c r="O985" s="27"/>
      <c r="P985" s="48">
        <f t="shared" si="31"/>
        <v>0</v>
      </c>
    </row>
    <row r="986" spans="3:16" s="11" customFormat="1" x14ac:dyDescent="0.25">
      <c r="C986" s="5"/>
      <c r="D986" s="12"/>
      <c r="E986" s="12"/>
      <c r="F986" s="27"/>
      <c r="G986" s="27"/>
      <c r="H986" s="27"/>
      <c r="I986" s="48">
        <f t="shared" si="30"/>
        <v>0</v>
      </c>
      <c r="K986" s="12"/>
      <c r="L986" s="12"/>
      <c r="M986" s="27"/>
      <c r="N986" s="27"/>
      <c r="O986" s="27"/>
      <c r="P986" s="48">
        <f t="shared" si="31"/>
        <v>0</v>
      </c>
    </row>
    <row r="987" spans="3:16" s="11" customFormat="1" x14ac:dyDescent="0.25">
      <c r="C987" s="5"/>
      <c r="D987" s="12"/>
      <c r="E987" s="12"/>
      <c r="F987" s="27"/>
      <c r="G987" s="27"/>
      <c r="H987" s="27"/>
      <c r="I987" s="48">
        <f t="shared" si="30"/>
        <v>0</v>
      </c>
      <c r="K987" s="12"/>
      <c r="L987" s="12"/>
      <c r="M987" s="27"/>
      <c r="N987" s="27"/>
      <c r="O987" s="27"/>
      <c r="P987" s="48">
        <f t="shared" si="31"/>
        <v>0</v>
      </c>
    </row>
    <row r="988" spans="3:16" s="11" customFormat="1" x14ac:dyDescent="0.25">
      <c r="C988" s="5"/>
      <c r="D988" s="12"/>
      <c r="E988" s="12"/>
      <c r="F988" s="27"/>
      <c r="G988" s="27"/>
      <c r="H988" s="27"/>
      <c r="I988" s="48">
        <f t="shared" si="30"/>
        <v>0</v>
      </c>
      <c r="K988" s="12"/>
      <c r="L988" s="12"/>
      <c r="M988" s="27"/>
      <c r="N988" s="27"/>
      <c r="O988" s="27"/>
      <c r="P988" s="48">
        <f t="shared" si="31"/>
        <v>0</v>
      </c>
    </row>
    <row r="989" spans="3:16" s="11" customFormat="1" x14ac:dyDescent="0.25">
      <c r="C989" s="5"/>
      <c r="D989" s="12"/>
      <c r="E989" s="12"/>
      <c r="F989" s="27"/>
      <c r="G989" s="27"/>
      <c r="H989" s="27"/>
      <c r="I989" s="48">
        <f t="shared" si="30"/>
        <v>0</v>
      </c>
      <c r="K989" s="12"/>
      <c r="L989" s="12"/>
      <c r="M989" s="27"/>
      <c r="N989" s="27"/>
      <c r="O989" s="27"/>
      <c r="P989" s="48">
        <f t="shared" si="31"/>
        <v>0</v>
      </c>
    </row>
    <row r="990" spans="3:16" s="11" customFormat="1" x14ac:dyDescent="0.25">
      <c r="C990" s="5"/>
      <c r="D990" s="12"/>
      <c r="E990" s="12"/>
      <c r="F990" s="27"/>
      <c r="G990" s="27"/>
      <c r="H990" s="27"/>
      <c r="I990" s="48">
        <f t="shared" si="30"/>
        <v>0</v>
      </c>
      <c r="K990" s="12"/>
      <c r="L990" s="12"/>
      <c r="M990" s="27"/>
      <c r="N990" s="27"/>
      <c r="O990" s="27"/>
      <c r="P990" s="48">
        <f t="shared" si="31"/>
        <v>0</v>
      </c>
    </row>
    <row r="991" spans="3:16" s="11" customFormat="1" x14ac:dyDescent="0.25">
      <c r="C991" s="5"/>
      <c r="D991" s="12"/>
      <c r="E991" s="12"/>
      <c r="F991" s="27"/>
      <c r="G991" s="27"/>
      <c r="H991" s="27"/>
      <c r="I991" s="48">
        <f t="shared" si="30"/>
        <v>0</v>
      </c>
      <c r="K991" s="12"/>
      <c r="L991" s="12"/>
      <c r="M991" s="27"/>
      <c r="N991" s="27"/>
      <c r="O991" s="27"/>
      <c r="P991" s="48">
        <f t="shared" si="31"/>
        <v>0</v>
      </c>
    </row>
    <row r="992" spans="3:16" s="11" customFormat="1" x14ac:dyDescent="0.25">
      <c r="C992" s="5"/>
      <c r="D992" s="12"/>
      <c r="E992" s="12"/>
      <c r="F992" s="27"/>
      <c r="G992" s="27"/>
      <c r="H992" s="27"/>
      <c r="I992" s="48">
        <f t="shared" si="30"/>
        <v>0</v>
      </c>
      <c r="K992" s="12"/>
      <c r="L992" s="12"/>
      <c r="M992" s="27"/>
      <c r="N992" s="27"/>
      <c r="O992" s="27"/>
      <c r="P992" s="48">
        <f t="shared" si="31"/>
        <v>0</v>
      </c>
    </row>
    <row r="993" spans="3:16" s="11" customFormat="1" x14ac:dyDescent="0.25">
      <c r="C993" s="5"/>
      <c r="D993" s="12"/>
      <c r="E993" s="12"/>
      <c r="F993" s="27"/>
      <c r="G993" s="27"/>
      <c r="H993" s="27"/>
      <c r="I993" s="48">
        <f t="shared" si="30"/>
        <v>0</v>
      </c>
      <c r="K993" s="12"/>
      <c r="L993" s="12"/>
      <c r="M993" s="27"/>
      <c r="N993" s="27"/>
      <c r="O993" s="27"/>
      <c r="P993" s="48">
        <f t="shared" si="31"/>
        <v>0</v>
      </c>
    </row>
    <row r="994" spans="3:16" s="11" customFormat="1" x14ac:dyDescent="0.25">
      <c r="C994" s="5"/>
      <c r="D994" s="12"/>
      <c r="E994" s="12"/>
      <c r="F994" s="27"/>
      <c r="G994" s="27"/>
      <c r="H994" s="27"/>
      <c r="I994" s="48">
        <f t="shared" si="30"/>
        <v>0</v>
      </c>
      <c r="K994" s="12"/>
      <c r="L994" s="12"/>
      <c r="M994" s="27"/>
      <c r="N994" s="27"/>
      <c r="O994" s="27"/>
      <c r="P994" s="48">
        <f t="shared" si="31"/>
        <v>0</v>
      </c>
    </row>
    <row r="995" spans="3:16" s="11" customFormat="1" x14ac:dyDescent="0.25">
      <c r="C995" s="5"/>
      <c r="D995" s="12"/>
      <c r="E995" s="12"/>
      <c r="F995" s="27"/>
      <c r="G995" s="27"/>
      <c r="H995" s="27"/>
      <c r="I995" s="48">
        <f t="shared" si="30"/>
        <v>0</v>
      </c>
      <c r="K995" s="12"/>
      <c r="L995" s="12"/>
      <c r="M995" s="27"/>
      <c r="N995" s="27"/>
      <c r="O995" s="27"/>
      <c r="P995" s="48">
        <f t="shared" si="31"/>
        <v>0</v>
      </c>
    </row>
    <row r="996" spans="3:16" s="11" customFormat="1" x14ac:dyDescent="0.25">
      <c r="C996" s="5"/>
      <c r="D996" s="12"/>
      <c r="E996" s="12"/>
      <c r="F996" s="27"/>
      <c r="G996" s="27"/>
      <c r="H996" s="27"/>
      <c r="I996" s="48">
        <f t="shared" si="30"/>
        <v>0</v>
      </c>
      <c r="K996" s="12"/>
      <c r="L996" s="12"/>
      <c r="M996" s="27"/>
      <c r="N996" s="27"/>
      <c r="O996" s="27"/>
      <c r="P996" s="48">
        <f t="shared" si="31"/>
        <v>0</v>
      </c>
    </row>
    <row r="997" spans="3:16" s="11" customFormat="1" x14ac:dyDescent="0.25">
      <c r="C997" s="5"/>
      <c r="D997" s="12"/>
      <c r="E997" s="12"/>
      <c r="F997" s="27"/>
      <c r="G997" s="27"/>
      <c r="H997" s="27"/>
      <c r="I997" s="48">
        <f t="shared" si="30"/>
        <v>0</v>
      </c>
      <c r="K997" s="12"/>
      <c r="L997" s="12"/>
      <c r="M997" s="27"/>
      <c r="N997" s="27"/>
      <c r="O997" s="27"/>
      <c r="P997" s="48">
        <f t="shared" si="31"/>
        <v>0</v>
      </c>
    </row>
    <row r="998" spans="3:16" s="11" customFormat="1" x14ac:dyDescent="0.25">
      <c r="C998" s="5"/>
      <c r="D998" s="12"/>
      <c r="E998" s="12"/>
      <c r="F998" s="27"/>
      <c r="G998" s="27"/>
      <c r="H998" s="27"/>
      <c r="I998" s="48">
        <f t="shared" si="30"/>
        <v>0</v>
      </c>
      <c r="K998" s="12"/>
      <c r="L998" s="12"/>
      <c r="M998" s="27"/>
      <c r="N998" s="27"/>
      <c r="O998" s="27"/>
      <c r="P998" s="48">
        <f t="shared" si="31"/>
        <v>0</v>
      </c>
    </row>
    <row r="999" spans="3:16" s="11" customFormat="1" x14ac:dyDescent="0.25">
      <c r="C999" s="5"/>
      <c r="D999" s="12"/>
      <c r="E999" s="12"/>
      <c r="F999" s="27"/>
      <c r="G999" s="27"/>
      <c r="H999" s="27"/>
      <c r="I999" s="48">
        <f t="shared" si="30"/>
        <v>0</v>
      </c>
      <c r="K999" s="12"/>
      <c r="L999" s="12"/>
      <c r="M999" s="27"/>
      <c r="N999" s="27"/>
      <c r="O999" s="27"/>
      <c r="P999" s="48">
        <f t="shared" si="31"/>
        <v>0</v>
      </c>
    </row>
    <row r="1000" spans="3:16" s="11" customFormat="1" x14ac:dyDescent="0.25">
      <c r="C1000" s="5"/>
      <c r="D1000" s="12"/>
      <c r="E1000" s="12"/>
      <c r="F1000" s="27"/>
      <c r="G1000" s="27"/>
      <c r="H1000" s="27"/>
      <c r="I1000" s="48">
        <f t="shared" si="30"/>
        <v>0</v>
      </c>
      <c r="K1000" s="12"/>
      <c r="L1000" s="12"/>
      <c r="M1000" s="27"/>
      <c r="N1000" s="27"/>
      <c r="O1000" s="27"/>
      <c r="P1000" s="48">
        <f t="shared" si="31"/>
        <v>0</v>
      </c>
    </row>
    <row r="1001" spans="3:16" s="11" customFormat="1" x14ac:dyDescent="0.25">
      <c r="C1001" s="5"/>
      <c r="D1001" s="12"/>
      <c r="E1001" s="12"/>
      <c r="F1001" s="27"/>
      <c r="G1001" s="27"/>
      <c r="H1001" s="27"/>
      <c r="I1001" s="48">
        <f t="shared" si="30"/>
        <v>0</v>
      </c>
      <c r="K1001" s="12"/>
      <c r="L1001" s="12"/>
      <c r="M1001" s="27"/>
      <c r="N1001" s="27"/>
      <c r="O1001" s="27"/>
      <c r="P1001" s="48">
        <f t="shared" si="31"/>
        <v>0</v>
      </c>
    </row>
    <row r="1002" spans="3:16" s="11" customFormat="1" x14ac:dyDescent="0.25">
      <c r="C1002" s="5"/>
      <c r="D1002" s="12"/>
      <c r="E1002" s="12"/>
      <c r="F1002" s="27"/>
      <c r="G1002" s="27"/>
      <c r="H1002" s="27"/>
      <c r="I1002" s="48">
        <f t="shared" si="30"/>
        <v>0</v>
      </c>
      <c r="K1002" s="12"/>
      <c r="L1002" s="12"/>
      <c r="M1002" s="27"/>
      <c r="N1002" s="27"/>
      <c r="O1002" s="27"/>
      <c r="P1002" s="48">
        <f t="shared" si="31"/>
        <v>0</v>
      </c>
    </row>
    <row r="1003" spans="3:16" s="11" customFormat="1" x14ac:dyDescent="0.25">
      <c r="C1003" s="5"/>
      <c r="D1003" s="12"/>
      <c r="E1003" s="12"/>
      <c r="F1003" s="27"/>
      <c r="G1003" s="27"/>
      <c r="H1003" s="27"/>
      <c r="I1003" s="48">
        <f t="shared" si="30"/>
        <v>0</v>
      </c>
      <c r="K1003" s="12"/>
      <c r="L1003" s="12"/>
      <c r="M1003" s="27"/>
      <c r="N1003" s="27"/>
      <c r="O1003" s="27"/>
      <c r="P1003" s="48">
        <f t="shared" si="31"/>
        <v>0</v>
      </c>
    </row>
  </sheetData>
  <sheetProtection algorithmName="SHA-512" hashValue="0gL49LwTPLI9B2fNdenNnqQQW2xxyUsb0KiXubmvIDgMtFBIZDqi8fHabIK+PfmmCxJHyvkoSHyniPLNqS2a4w==" saltValue="vscKZYsYekSsZJTtQVX4Zg==" spinCount="100000" sheet="1" formatCells="0" formatColumns="0" formatRows="0" insertColumns="0" sort="0"/>
  <autoFilter ref="B12:R12" xr:uid="{7BC70FF4-5103-49AB-AC97-34C3B5ED818C}"/>
  <dataValidations count="1">
    <dataValidation operator="equal" allowBlank="1" showInputMessage="1" showErrorMessage="1" sqref="P12" xr:uid="{EBD73264-46D7-4373-A8A2-21606412787F}"/>
  </dataValidation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015BB-6BFE-4EA5-9773-1D9FDD28065C}">
  <dimension ref="A1:F133"/>
  <sheetViews>
    <sheetView showGridLines="0" view="pageLayout" zoomScaleNormal="100" zoomScaleSheetLayoutView="100" workbookViewId="0">
      <selection activeCell="D4" sqref="D4"/>
    </sheetView>
  </sheetViews>
  <sheetFormatPr defaultRowHeight="13.2" x14ac:dyDescent="0.25"/>
  <cols>
    <col min="1" max="1" width="12.33203125" customWidth="1"/>
    <col min="2" max="2" width="11.44140625" customWidth="1"/>
    <col min="3" max="3" width="13.33203125" customWidth="1"/>
    <col min="4" max="4" width="11.88671875" customWidth="1"/>
    <col min="5" max="5" width="13" customWidth="1"/>
    <col min="7" max="7" width="9.109375" customWidth="1"/>
    <col min="8" max="8" width="10.109375" customWidth="1"/>
  </cols>
  <sheetData>
    <row r="1" spans="1:6" s="85" customFormat="1" x14ac:dyDescent="0.25"/>
    <row r="2" spans="1:6" ht="13.8" x14ac:dyDescent="0.25">
      <c r="A2" s="91">
        <f>Hakulomake!$B$17</f>
        <v>0</v>
      </c>
      <c r="D2" s="87" t="s">
        <v>2783</v>
      </c>
    </row>
    <row r="3" spans="1:6" ht="13.8" x14ac:dyDescent="0.25">
      <c r="A3" s="91">
        <f>Hakulomake!$B$18</f>
        <v>0</v>
      </c>
    </row>
    <row r="4" spans="1:6" ht="13.8" x14ac:dyDescent="0.25">
      <c r="A4" s="103">
        <f>Hakulomake!$B$19</f>
        <v>0</v>
      </c>
      <c r="B4" s="92"/>
      <c r="D4" s="108" t="s">
        <v>2784</v>
      </c>
      <c r="F4" s="107" t="s">
        <v>2785</v>
      </c>
    </row>
    <row r="5" spans="1:6" ht="13.8" x14ac:dyDescent="0.25">
      <c r="A5" s="88" t="s">
        <v>2786</v>
      </c>
    </row>
    <row r="6" spans="1:6" ht="13.8" x14ac:dyDescent="0.25">
      <c r="A6" s="104">
        <f>Hakulomake!$B$13</f>
        <v>0</v>
      </c>
    </row>
    <row r="8" spans="1:6" s="85" customFormat="1" x14ac:dyDescent="0.25"/>
    <row r="10" spans="1:6" ht="15.6" x14ac:dyDescent="0.25">
      <c r="A10" s="105" t="s">
        <v>2857</v>
      </c>
    </row>
    <row r="11" spans="1:6" s="85" customFormat="1" ht="13.8" x14ac:dyDescent="0.25">
      <c r="A11" s="87"/>
    </row>
    <row r="12" spans="1:6" ht="13.8" x14ac:dyDescent="0.25">
      <c r="A12" s="88" t="s">
        <v>2787</v>
      </c>
    </row>
    <row r="13" spans="1:6" s="93" customFormat="1" ht="13.8" x14ac:dyDescent="0.25">
      <c r="A13" s="88"/>
    </row>
    <row r="14" spans="1:6" ht="13.8" x14ac:dyDescent="0.25">
      <c r="A14" s="95" t="str">
        <f>"Yhtiö on vastaanottanut yhtiön "&amp;Hakulomake!$B$17&amp;" (jäljempänä ”Hakija”)"</f>
        <v>Yhtiö on vastaanottanut yhtiön  (jäljempänä ”Hakija”)</v>
      </c>
    </row>
    <row r="15" spans="1:6" ht="13.8" x14ac:dyDescent="0.25">
      <c r="A15" s="95" t="str">
        <f>"(y-tunnus "&amp;Hakulomake!$B$21&amp;") dd.mm.yyyy päivätyn lääkkeiden velvoitevarastoinnista"</f>
        <v>(y-tunnus ) dd.mm.yyyy päivätyn lääkkeiden velvoitevarastoinnista</v>
      </c>
    </row>
    <row r="16" spans="1:6" s="85" customFormat="1" ht="13.8" x14ac:dyDescent="0.25">
      <c r="A16" s="95" t="s">
        <v>2806</v>
      </c>
    </row>
    <row r="17" spans="1:2" s="85" customFormat="1" ht="13.8" x14ac:dyDescent="0.25">
      <c r="A17" s="95" t="str">
        <f>"varastointikorvaushakemuksen. Hakija hakee korvausta yhtiön "&amp;Hakulomake!$B$29</f>
        <v xml:space="preserve">varastointikorvaushakemuksen. Hakija hakee korvausta yhtiön </v>
      </c>
    </row>
    <row r="18" spans="1:2" s="85" customFormat="1" ht="13.8" x14ac:dyDescent="0.25">
      <c r="A18" s="95" t="str">
        <f>"(jäljempänä ”Korvauksen saaja”) (y-tunnus "&amp;Hakulomake!$B$30&amp;") lukuun."</f>
        <v>(jäljempänä ”Korvauksen saaja”) (y-tunnus ) lukuun.</v>
      </c>
    </row>
    <row r="19" spans="1:2" s="85" customFormat="1" ht="13.8" x14ac:dyDescent="0.25">
      <c r="B19" s="91"/>
    </row>
    <row r="20" spans="1:2" ht="13.8" x14ac:dyDescent="0.25">
      <c r="A20" s="88" t="s">
        <v>2788</v>
      </c>
    </row>
    <row r="21" spans="1:2" s="93" customFormat="1" ht="13.8" x14ac:dyDescent="0.25">
      <c r="A21" s="88"/>
    </row>
    <row r="22" spans="1:2" ht="13.8" x14ac:dyDescent="0.25">
      <c r="A22" s="102" t="str">
        <f>"Huoltovarmuuskeskus maksaa Hakijalle TAI Korvauksen saajalle "&amp;ROUND(Hakulomake!$C$53,2)</f>
        <v>Huoltovarmuuskeskus maksaa Hakijalle TAI Korvauksen saajalle 0</v>
      </c>
    </row>
    <row r="23" spans="1:2" ht="13.8" x14ac:dyDescent="0.25">
      <c r="A23" s="95" t="s">
        <v>2856</v>
      </c>
    </row>
    <row r="24" spans="1:2" s="85" customFormat="1" ht="13.8" x14ac:dyDescent="0.25">
      <c r="A24" s="95" t="s">
        <v>2855</v>
      </c>
    </row>
    <row r="25" spans="1:2" s="94" customFormat="1" ht="13.8" x14ac:dyDescent="0.25">
      <c r="A25" s="95"/>
    </row>
    <row r="26" spans="1:2" ht="13.8" x14ac:dyDescent="0.25">
      <c r="A26" s="95">
        <f>Hakulomake!$B$35</f>
        <v>0</v>
      </c>
    </row>
    <row r="28" spans="1:2" ht="13.8" x14ac:dyDescent="0.25">
      <c r="A28" s="88" t="s">
        <v>2789</v>
      </c>
    </row>
    <row r="29" spans="1:2" s="85" customFormat="1" ht="13.8" x14ac:dyDescent="0.25">
      <c r="A29" s="88"/>
    </row>
    <row r="30" spans="1:2" ht="14.4" x14ac:dyDescent="0.25">
      <c r="A30" s="96" t="s">
        <v>2790</v>
      </c>
    </row>
    <row r="31" spans="1:2" s="85" customFormat="1" x14ac:dyDescent="0.25">
      <c r="A31" s="97"/>
    </row>
    <row r="32" spans="1:2" ht="13.8" x14ac:dyDescent="0.25">
      <c r="A32" s="95" t="s">
        <v>2791</v>
      </c>
    </row>
    <row r="33" spans="1:1" s="85" customFormat="1" ht="13.8" x14ac:dyDescent="0.25">
      <c r="A33" s="95"/>
    </row>
    <row r="34" spans="1:1" ht="13.8" x14ac:dyDescent="0.25">
      <c r="A34" s="95" t="s">
        <v>2807</v>
      </c>
    </row>
    <row r="35" spans="1:1" s="85" customFormat="1" ht="13.8" x14ac:dyDescent="0.25">
      <c r="A35" s="95" t="s">
        <v>2808</v>
      </c>
    </row>
    <row r="36" spans="1:1" s="85" customFormat="1" ht="13.8" x14ac:dyDescent="0.25">
      <c r="A36" s="95" t="s">
        <v>2809</v>
      </c>
    </row>
    <row r="37" spans="1:1" s="85" customFormat="1" ht="13.8" x14ac:dyDescent="0.25">
      <c r="A37" s="95" t="s">
        <v>2810</v>
      </c>
    </row>
    <row r="38" spans="1:1" s="85" customFormat="1" ht="13.8" x14ac:dyDescent="0.25">
      <c r="A38" s="95" t="s">
        <v>2811</v>
      </c>
    </row>
    <row r="39" spans="1:1" s="85" customFormat="1" ht="13.8" x14ac:dyDescent="0.25">
      <c r="A39" s="95" t="s">
        <v>2812</v>
      </c>
    </row>
    <row r="40" spans="1:1" s="85" customFormat="1" ht="13.8" x14ac:dyDescent="0.25">
      <c r="A40" s="95" t="s">
        <v>2813</v>
      </c>
    </row>
    <row r="41" spans="1:1" s="85" customFormat="1" ht="13.8" x14ac:dyDescent="0.25">
      <c r="A41" s="95"/>
    </row>
    <row r="42" spans="1:1" ht="13.8" x14ac:dyDescent="0.25">
      <c r="A42" s="95" t="s">
        <v>2814</v>
      </c>
    </row>
    <row r="43" spans="1:1" s="85" customFormat="1" ht="13.8" x14ac:dyDescent="0.25">
      <c r="A43" s="95" t="s">
        <v>2815</v>
      </c>
    </row>
    <row r="44" spans="1:1" s="85" customFormat="1" ht="13.8" x14ac:dyDescent="0.25">
      <c r="A44" s="95"/>
    </row>
    <row r="45" spans="1:1" ht="13.8" x14ac:dyDescent="0.25">
      <c r="A45" s="95" t="s">
        <v>2816</v>
      </c>
    </row>
    <row r="46" spans="1:1" s="85" customFormat="1" ht="13.8" x14ac:dyDescent="0.25">
      <c r="A46" s="95" t="s">
        <v>2817</v>
      </c>
    </row>
    <row r="47" spans="1:1" s="85" customFormat="1" ht="13.8" x14ac:dyDescent="0.25">
      <c r="A47" s="95"/>
    </row>
    <row r="48" spans="1:1" ht="13.8" x14ac:dyDescent="0.25">
      <c r="A48" s="95" t="s">
        <v>2818</v>
      </c>
    </row>
    <row r="49" spans="1:1" s="85" customFormat="1" ht="13.8" x14ac:dyDescent="0.25">
      <c r="A49" s="95" t="s">
        <v>2819</v>
      </c>
    </row>
    <row r="50" spans="1:1" s="85" customFormat="1" ht="13.8" x14ac:dyDescent="0.25">
      <c r="A50" s="95"/>
    </row>
    <row r="51" spans="1:1" s="93" customFormat="1" ht="13.8" x14ac:dyDescent="0.25">
      <c r="A51" s="95"/>
    </row>
    <row r="52" spans="1:1" s="93" customFormat="1" ht="13.8" x14ac:dyDescent="0.25">
      <c r="A52" s="95"/>
    </row>
    <row r="53" spans="1:1" ht="13.8" x14ac:dyDescent="0.25">
      <c r="A53" s="95" t="s">
        <v>2792</v>
      </c>
    </row>
    <row r="54" spans="1:1" s="85" customFormat="1" ht="13.8" x14ac:dyDescent="0.25">
      <c r="A54" s="95"/>
    </row>
    <row r="55" spans="1:1" ht="13.8" x14ac:dyDescent="0.25">
      <c r="A55" s="95" t="s">
        <v>2820</v>
      </c>
    </row>
    <row r="56" spans="1:1" ht="13.8" x14ac:dyDescent="0.25">
      <c r="A56" s="95" t="s">
        <v>2821</v>
      </c>
    </row>
    <row r="57" spans="1:1" ht="13.8" x14ac:dyDescent="0.25">
      <c r="A57" s="95" t="s">
        <v>2822</v>
      </c>
    </row>
    <row r="58" spans="1:1" s="85" customFormat="1" ht="13.8" x14ac:dyDescent="0.25">
      <c r="A58" s="95" t="s">
        <v>2823</v>
      </c>
    </row>
    <row r="59" spans="1:1" s="85" customFormat="1" ht="13.8" x14ac:dyDescent="0.25">
      <c r="A59" s="95"/>
    </row>
    <row r="60" spans="1:1" ht="14.4" x14ac:dyDescent="0.25">
      <c r="A60" s="96" t="s">
        <v>2793</v>
      </c>
    </row>
    <row r="61" spans="1:1" s="85" customFormat="1" ht="14.4" x14ac:dyDescent="0.25">
      <c r="A61" s="96"/>
    </row>
    <row r="62" spans="1:1" ht="13.8" x14ac:dyDescent="0.25">
      <c r="A62" s="95" t="s">
        <v>2794</v>
      </c>
    </row>
    <row r="63" spans="1:1" s="85" customFormat="1" ht="13.8" x14ac:dyDescent="0.25">
      <c r="A63" s="95"/>
    </row>
    <row r="64" spans="1:1" ht="13.8" x14ac:dyDescent="0.25">
      <c r="A64" s="95" t="s">
        <v>2824</v>
      </c>
    </row>
    <row r="65" spans="1:1" s="85" customFormat="1" ht="13.8" x14ac:dyDescent="0.25">
      <c r="A65" s="95" t="s">
        <v>2825</v>
      </c>
    </row>
    <row r="66" spans="1:1" s="85" customFormat="1" ht="13.8" x14ac:dyDescent="0.25">
      <c r="A66" s="95"/>
    </row>
    <row r="67" spans="1:1" ht="13.8" x14ac:dyDescent="0.25">
      <c r="A67" s="95" t="s">
        <v>2826</v>
      </c>
    </row>
    <row r="68" spans="1:1" s="85" customFormat="1" ht="13.8" x14ac:dyDescent="0.25">
      <c r="A68" s="95" t="s">
        <v>2827</v>
      </c>
    </row>
    <row r="69" spans="1:1" s="85" customFormat="1" ht="13.8" x14ac:dyDescent="0.25">
      <c r="A69" s="95" t="s">
        <v>2828</v>
      </c>
    </row>
    <row r="70" spans="1:1" s="85" customFormat="1" ht="13.8" x14ac:dyDescent="0.25">
      <c r="A70" s="95" t="s">
        <v>2829</v>
      </c>
    </row>
    <row r="71" spans="1:1" s="85" customFormat="1" ht="13.8" x14ac:dyDescent="0.25">
      <c r="A71" s="95" t="s">
        <v>2852</v>
      </c>
    </row>
    <row r="72" spans="1:1" s="85" customFormat="1" ht="13.8" x14ac:dyDescent="0.25">
      <c r="A72" s="95" t="s">
        <v>2853</v>
      </c>
    </row>
    <row r="73" spans="1:1" s="85" customFormat="1" ht="13.8" x14ac:dyDescent="0.25">
      <c r="A73" s="95" t="s">
        <v>2854</v>
      </c>
    </row>
    <row r="74" spans="1:1" s="85" customFormat="1" ht="13.8" x14ac:dyDescent="0.25">
      <c r="A74" s="95"/>
    </row>
    <row r="75" spans="1:1" ht="13.8" x14ac:dyDescent="0.25">
      <c r="A75" s="95" t="s">
        <v>2830</v>
      </c>
    </row>
    <row r="76" spans="1:1" s="85" customFormat="1" ht="13.8" x14ac:dyDescent="0.25">
      <c r="A76" s="95" t="s">
        <v>2831</v>
      </c>
    </row>
    <row r="77" spans="1:1" s="85" customFormat="1" ht="13.8" x14ac:dyDescent="0.25">
      <c r="A77" s="95" t="s">
        <v>2832</v>
      </c>
    </row>
    <row r="78" spans="1:1" s="85" customFormat="1" ht="13.8" x14ac:dyDescent="0.25">
      <c r="A78" s="95"/>
    </row>
    <row r="79" spans="1:1" ht="13.8" x14ac:dyDescent="0.25">
      <c r="A79" s="95" t="s">
        <v>2833</v>
      </c>
    </row>
    <row r="80" spans="1:1" ht="13.8" x14ac:dyDescent="0.25">
      <c r="A80" s="95" t="s">
        <v>2834</v>
      </c>
    </row>
    <row r="81" spans="1:1" s="85" customFormat="1" x14ac:dyDescent="0.25"/>
    <row r="82" spans="1:1" ht="13.8" x14ac:dyDescent="0.25">
      <c r="A82" s="88" t="s">
        <v>2795</v>
      </c>
    </row>
    <row r="83" spans="1:1" s="93" customFormat="1" ht="13.8" x14ac:dyDescent="0.25">
      <c r="A83" s="88"/>
    </row>
    <row r="84" spans="1:1" ht="13.8" x14ac:dyDescent="0.25">
      <c r="A84" s="95" t="s">
        <v>2835</v>
      </c>
    </row>
    <row r="85" spans="1:1" s="85" customFormat="1" ht="13.8" x14ac:dyDescent="0.25">
      <c r="A85" s="95" t="s">
        <v>2858</v>
      </c>
    </row>
    <row r="86" spans="1:1" s="85" customFormat="1" ht="13.8" x14ac:dyDescent="0.25">
      <c r="A86" s="95" t="s">
        <v>2836</v>
      </c>
    </row>
    <row r="87" spans="1:1" s="85" customFormat="1" ht="13.8" x14ac:dyDescent="0.25">
      <c r="A87" s="95"/>
    </row>
    <row r="88" spans="1:1" ht="13.8" x14ac:dyDescent="0.25">
      <c r="A88" s="95" t="s">
        <v>2837</v>
      </c>
    </row>
    <row r="89" spans="1:1" s="85" customFormat="1" ht="13.8" x14ac:dyDescent="0.25">
      <c r="A89" s="95" t="s">
        <v>2838</v>
      </c>
    </row>
    <row r="90" spans="1:1" s="85" customFormat="1" ht="13.8" x14ac:dyDescent="0.25">
      <c r="A90" s="95" t="s">
        <v>2839</v>
      </c>
    </row>
    <row r="91" spans="1:1" s="85" customFormat="1" ht="13.8" x14ac:dyDescent="0.25">
      <c r="A91" s="95" t="s">
        <v>2859</v>
      </c>
    </row>
    <row r="92" spans="1:1" s="85" customFormat="1" ht="13.8" x14ac:dyDescent="0.25">
      <c r="A92" s="95" t="s">
        <v>2860</v>
      </c>
    </row>
    <row r="93" spans="1:1" s="85" customFormat="1" ht="13.8" x14ac:dyDescent="0.25">
      <c r="A93" s="95"/>
    </row>
    <row r="94" spans="1:1" ht="13.8" x14ac:dyDescent="0.25">
      <c r="A94" s="98" t="s">
        <v>2840</v>
      </c>
    </row>
    <row r="95" spans="1:1" s="85" customFormat="1" ht="13.8" x14ac:dyDescent="0.25">
      <c r="A95" s="98" t="s">
        <v>2841</v>
      </c>
    </row>
    <row r="96" spans="1:1" s="85" customFormat="1" ht="13.8" x14ac:dyDescent="0.25">
      <c r="A96" s="98" t="s">
        <v>2842</v>
      </c>
    </row>
    <row r="97" spans="1:1" s="85" customFormat="1" ht="13.8" x14ac:dyDescent="0.25">
      <c r="A97" s="98"/>
    </row>
    <row r="98" spans="1:1" ht="13.8" x14ac:dyDescent="0.25">
      <c r="A98" s="95" t="s">
        <v>2843</v>
      </c>
    </row>
    <row r="99" spans="1:1" s="85" customFormat="1" ht="13.8" x14ac:dyDescent="0.25">
      <c r="A99" s="95" t="s">
        <v>2844</v>
      </c>
    </row>
    <row r="100" spans="1:1" s="85" customFormat="1" ht="13.8" x14ac:dyDescent="0.25">
      <c r="A100" s="95" t="s">
        <v>2845</v>
      </c>
    </row>
    <row r="101" spans="1:1" s="85" customFormat="1" ht="13.8" x14ac:dyDescent="0.25">
      <c r="A101" s="95" t="s">
        <v>2846</v>
      </c>
    </row>
    <row r="102" spans="1:1" x14ac:dyDescent="0.25">
      <c r="A102" s="97"/>
    </row>
    <row r="103" spans="1:1" ht="13.8" x14ac:dyDescent="0.25">
      <c r="A103" s="98" t="s">
        <v>2847</v>
      </c>
    </row>
    <row r="104" spans="1:1" s="85" customFormat="1" ht="13.8" x14ac:dyDescent="0.25">
      <c r="A104" s="95" t="s">
        <v>2862</v>
      </c>
    </row>
    <row r="105" spans="1:1" s="85" customFormat="1" ht="13.8" x14ac:dyDescent="0.25">
      <c r="A105" s="98" t="s">
        <v>2848</v>
      </c>
    </row>
    <row r="106" spans="1:1" s="85" customFormat="1" ht="13.8" x14ac:dyDescent="0.25">
      <c r="A106" s="98" t="s">
        <v>2849</v>
      </c>
    </row>
    <row r="108" spans="1:1" s="85" customFormat="1" x14ac:dyDescent="0.25"/>
    <row r="109" spans="1:1" ht="13.8" x14ac:dyDescent="0.25">
      <c r="A109" s="88" t="s">
        <v>2796</v>
      </c>
    </row>
    <row r="110" spans="1:1" s="85" customFormat="1" ht="13.8" x14ac:dyDescent="0.25">
      <c r="A110" s="88"/>
    </row>
    <row r="111" spans="1:1" ht="13.8" x14ac:dyDescent="0.25">
      <c r="A111" s="95" t="s">
        <v>2797</v>
      </c>
    </row>
    <row r="112" spans="1:1" s="85" customFormat="1" ht="13.8" x14ac:dyDescent="0.25">
      <c r="A112" s="95"/>
    </row>
    <row r="113" spans="1:4" ht="13.8" x14ac:dyDescent="0.25">
      <c r="A113" s="95" t="s">
        <v>2798</v>
      </c>
    </row>
    <row r="114" spans="1:4" s="85" customFormat="1" ht="13.8" x14ac:dyDescent="0.25">
      <c r="B114" s="91"/>
    </row>
    <row r="115" spans="1:4" ht="13.8" x14ac:dyDescent="0.25">
      <c r="A115" s="88" t="s">
        <v>2799</v>
      </c>
    </row>
    <row r="116" spans="1:4" s="85" customFormat="1" ht="13.8" x14ac:dyDescent="0.25">
      <c r="A116" s="88"/>
    </row>
    <row r="117" spans="1:4" ht="13.8" x14ac:dyDescent="0.25">
      <c r="A117" s="95" t="s">
        <v>2800</v>
      </c>
    </row>
    <row r="118" spans="1:4" s="85" customFormat="1" ht="13.8" x14ac:dyDescent="0.25">
      <c r="B118" s="91"/>
    </row>
    <row r="119" spans="1:4" ht="13.8" x14ac:dyDescent="0.25">
      <c r="A119" s="88" t="s">
        <v>2801</v>
      </c>
    </row>
    <row r="120" spans="1:4" s="93" customFormat="1" ht="13.8" x14ac:dyDescent="0.25">
      <c r="A120" s="88"/>
    </row>
    <row r="121" spans="1:4" ht="13.8" x14ac:dyDescent="0.25">
      <c r="A121" s="95" t="s">
        <v>2850</v>
      </c>
    </row>
    <row r="122" spans="1:4" ht="13.8" x14ac:dyDescent="0.25">
      <c r="A122" s="95" t="s">
        <v>2851</v>
      </c>
    </row>
    <row r="123" spans="1:4" x14ac:dyDescent="0.25">
      <c r="A123" s="97"/>
    </row>
    <row r="124" spans="1:4" x14ac:dyDescent="0.25">
      <c r="A124" s="97"/>
    </row>
    <row r="125" spans="1:4" s="85" customFormat="1" x14ac:dyDescent="0.25">
      <c r="A125" s="97"/>
    </row>
    <row r="126" spans="1:4" s="85" customFormat="1" x14ac:dyDescent="0.25">
      <c r="A126" s="97"/>
    </row>
    <row r="127" spans="1:4" ht="13.8" x14ac:dyDescent="0.25">
      <c r="A127" s="99" t="s">
        <v>2802</v>
      </c>
      <c r="D127" s="89" t="s">
        <v>2803</v>
      </c>
    </row>
    <row r="131" spans="1:1" ht="13.8" x14ac:dyDescent="0.25">
      <c r="A131" s="90" t="s">
        <v>2804</v>
      </c>
    </row>
    <row r="133" spans="1:1" ht="13.8" x14ac:dyDescent="0.25">
      <c r="A133" s="99" t="s">
        <v>2805</v>
      </c>
    </row>
  </sheetData>
  <pageMargins left="0.64583333333333337" right="0.66666666666666663" top="1.3958333333333333" bottom="0.98958333333333337" header="0.17708333333333334" footer="0.3"/>
  <pageSetup paperSize="9" orientation="portrait" r:id="rId1"/>
  <headerFooter>
    <oddHeader>&amp;L&amp;G&amp;R&amp;G</oddHeader>
    <oddFooter>&amp;L&amp;8HUOLTOVARMUUSKESKUS
Aleksanterinkatu 48 A, 00100 Helsinki • kirjaamo@nesa.fi • Puhelin 029 505 1000 
www.huoltovarmuuskeskus.fi • Y-tunnus 0202419-6</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ACB1F-CFAF-4152-B2B3-B5EC73364C3A}">
  <dimension ref="A1:XFC60"/>
  <sheetViews>
    <sheetView showGridLines="0" zoomScaleNormal="100" workbookViewId="0">
      <selection activeCell="A14" sqref="A14:I15"/>
    </sheetView>
  </sheetViews>
  <sheetFormatPr defaultColWidth="0" defaultRowHeight="13.2" zeroHeight="1" x14ac:dyDescent="0.25"/>
  <cols>
    <col min="1" max="1" width="12.109375" customWidth="1"/>
    <col min="2" max="2" width="18.109375" bestFit="1" customWidth="1"/>
    <col min="3" max="8" width="9.109375" customWidth="1"/>
    <col min="9" max="9" width="19.44140625" customWidth="1"/>
    <col min="10" max="16383" width="9.109375" hidden="1"/>
    <col min="16384" max="16384" width="7.109375" hidden="1" customWidth="1"/>
  </cols>
  <sheetData>
    <row r="1" spans="1:9" ht="21" x14ac:dyDescent="0.4">
      <c r="A1" s="125" t="s">
        <v>2631</v>
      </c>
      <c r="B1" s="125"/>
      <c r="C1" s="125"/>
      <c r="D1" s="125"/>
      <c r="E1" s="125"/>
      <c r="F1" s="125" t="s">
        <v>2632</v>
      </c>
      <c r="G1" s="125"/>
      <c r="H1" s="125"/>
      <c r="I1" s="63" t="s">
        <v>2633</v>
      </c>
    </row>
    <row r="2" spans="1:9" ht="21" x14ac:dyDescent="0.4">
      <c r="A2" s="72"/>
      <c r="B2" s="72"/>
      <c r="C2" s="72"/>
      <c r="D2" s="72"/>
      <c r="E2" s="72"/>
      <c r="F2" s="72"/>
      <c r="G2" s="72"/>
      <c r="H2" s="72"/>
      <c r="I2" s="63"/>
    </row>
    <row r="3" spans="1:9" ht="14.4" x14ac:dyDescent="0.3">
      <c r="A3" s="66" t="s">
        <v>2634</v>
      </c>
      <c r="B3" s="66"/>
      <c r="C3" s="66"/>
      <c r="D3" s="66"/>
      <c r="E3" s="66"/>
      <c r="F3" s="66"/>
      <c r="G3" s="126"/>
      <c r="H3" s="126"/>
      <c r="I3" s="66"/>
    </row>
    <row r="4" spans="1:9" ht="14.4" x14ac:dyDescent="0.3">
      <c r="A4" s="120">
        <f>Hakulomake!B29</f>
        <v>0</v>
      </c>
      <c r="B4" s="120"/>
      <c r="C4" s="63"/>
      <c r="D4" s="63"/>
      <c r="E4" s="63"/>
      <c r="F4" s="64" t="s">
        <v>2635</v>
      </c>
      <c r="G4" s="64"/>
      <c r="H4" s="127">
        <f>Hakulomake!B11</f>
        <v>0</v>
      </c>
      <c r="I4" s="127"/>
    </row>
    <row r="5" spans="1:9" ht="14.4" x14ac:dyDescent="0.3">
      <c r="A5" s="120"/>
      <c r="B5" s="120"/>
      <c r="C5" s="63"/>
      <c r="D5" s="63"/>
      <c r="E5" s="63"/>
      <c r="F5" s="64" t="s">
        <v>2636</v>
      </c>
      <c r="G5" s="64"/>
      <c r="H5" s="121">
        <v>1</v>
      </c>
      <c r="I5" s="121"/>
    </row>
    <row r="6" spans="1:9" ht="14.4" x14ac:dyDescent="0.3">
      <c r="A6" s="120"/>
      <c r="B6" s="120"/>
      <c r="C6" s="63"/>
      <c r="D6" s="63"/>
      <c r="E6" s="63"/>
      <c r="F6" s="64" t="s">
        <v>2637</v>
      </c>
      <c r="G6" s="64"/>
      <c r="H6" s="121"/>
      <c r="I6" s="121"/>
    </row>
    <row r="7" spans="1:9" ht="14.4" x14ac:dyDescent="0.3">
      <c r="A7" s="120"/>
      <c r="B7" s="120"/>
      <c r="C7" s="63"/>
      <c r="D7" s="63"/>
      <c r="E7" s="63"/>
      <c r="F7" s="64" t="s">
        <v>2638</v>
      </c>
      <c r="G7" s="64"/>
      <c r="H7" s="121" t="s">
        <v>2639</v>
      </c>
      <c r="I7" s="121"/>
    </row>
    <row r="8" spans="1:9" ht="14.4" x14ac:dyDescent="0.3">
      <c r="A8" s="120">
        <f>+Hakulomake!B32</f>
        <v>0</v>
      </c>
      <c r="B8" s="124"/>
      <c r="C8" s="63"/>
      <c r="D8" s="63"/>
      <c r="E8" s="63"/>
      <c r="F8" s="64" t="s">
        <v>2640</v>
      </c>
      <c r="G8" s="64"/>
      <c r="H8" s="122" t="s">
        <v>2641</v>
      </c>
      <c r="I8" s="122"/>
    </row>
    <row r="9" spans="1:9" ht="14.4" x14ac:dyDescent="0.3">
      <c r="A9" s="120">
        <f>Hakulomake!B35</f>
        <v>0</v>
      </c>
      <c r="B9" s="124"/>
      <c r="C9" s="63"/>
      <c r="D9" s="63"/>
      <c r="E9" s="63"/>
      <c r="F9" s="65"/>
      <c r="G9" s="65"/>
      <c r="H9" s="122"/>
      <c r="I9" s="122"/>
    </row>
    <row r="10" spans="1:9" ht="14.4" x14ac:dyDescent="0.3">
      <c r="A10" s="120">
        <f>Hakulomake!B31</f>
        <v>0</v>
      </c>
      <c r="B10" s="124"/>
      <c r="C10" s="63"/>
      <c r="D10" s="63"/>
      <c r="E10" s="63"/>
      <c r="F10" s="64"/>
      <c r="G10" s="64"/>
      <c r="H10" s="117"/>
      <c r="I10" s="117"/>
    </row>
    <row r="11" spans="1:9" ht="14.4" x14ac:dyDescent="0.3">
      <c r="A11" s="76"/>
      <c r="B11" s="77"/>
      <c r="C11" s="63"/>
      <c r="D11" s="63"/>
      <c r="E11" s="73"/>
      <c r="F11" s="74"/>
      <c r="G11" s="74"/>
      <c r="H11" s="75"/>
      <c r="I11" s="75"/>
    </row>
    <row r="12" spans="1:9" ht="14.4" x14ac:dyDescent="0.3">
      <c r="A12" s="123"/>
      <c r="B12" s="123"/>
      <c r="C12" s="123"/>
      <c r="D12" s="123"/>
      <c r="E12" s="73"/>
      <c r="F12" s="74"/>
      <c r="G12" s="74"/>
      <c r="H12" s="75"/>
      <c r="I12" s="75"/>
    </row>
    <row r="13" spans="1:9" ht="14.4" x14ac:dyDescent="0.3">
      <c r="A13" s="123"/>
      <c r="B13" s="123"/>
      <c r="C13" s="123"/>
      <c r="D13" s="123"/>
      <c r="E13" s="63"/>
      <c r="F13" s="63"/>
      <c r="G13" s="118"/>
      <c r="H13" s="118"/>
      <c r="I13" s="63"/>
    </row>
    <row r="14" spans="1:9" x14ac:dyDescent="0.25">
      <c r="A14" s="119" t="s">
        <v>2642</v>
      </c>
      <c r="B14" s="119"/>
      <c r="C14" s="119"/>
      <c r="D14" s="119"/>
      <c r="E14" s="119"/>
      <c r="F14" s="119"/>
      <c r="G14" s="119"/>
      <c r="H14" s="119"/>
      <c r="I14" s="119"/>
    </row>
    <row r="15" spans="1:9" x14ac:dyDescent="0.25">
      <c r="A15" s="119"/>
      <c r="B15" s="119"/>
      <c r="C15" s="119"/>
      <c r="D15" s="119"/>
      <c r="E15" s="119"/>
      <c r="F15" s="119"/>
      <c r="G15" s="119"/>
      <c r="H15" s="119"/>
      <c r="I15" s="119"/>
    </row>
    <row r="16" spans="1:9" ht="15" customHeight="1" x14ac:dyDescent="0.3">
      <c r="A16" s="66"/>
      <c r="B16" s="66"/>
      <c r="C16" s="66"/>
      <c r="D16" s="66"/>
      <c r="E16" s="66"/>
      <c r="F16" s="131" t="s">
        <v>2643</v>
      </c>
      <c r="G16" s="131" t="s">
        <v>2644</v>
      </c>
      <c r="H16" s="82"/>
      <c r="I16" s="82"/>
    </row>
    <row r="17" spans="1:9" ht="15" customHeight="1" x14ac:dyDescent="0.3">
      <c r="A17" s="66"/>
      <c r="B17" s="66"/>
      <c r="C17" s="66"/>
      <c r="D17" s="66"/>
      <c r="E17" s="66"/>
      <c r="F17" s="132"/>
      <c r="G17" s="132"/>
      <c r="H17" s="82"/>
      <c r="I17" s="82"/>
    </row>
    <row r="18" spans="1:9" ht="15" customHeight="1" x14ac:dyDescent="0.3">
      <c r="A18" s="66"/>
      <c r="B18" s="66"/>
      <c r="C18" s="66"/>
      <c r="D18" s="66"/>
      <c r="E18" s="66"/>
      <c r="F18" s="132"/>
      <c r="G18" s="132"/>
      <c r="H18" s="82" t="s">
        <v>2645</v>
      </c>
      <c r="I18" s="82" t="s">
        <v>2646</v>
      </c>
    </row>
    <row r="19" spans="1:9" ht="14.4" x14ac:dyDescent="0.3">
      <c r="A19" s="120" t="s">
        <v>23</v>
      </c>
      <c r="B19" s="120"/>
      <c r="C19" s="67"/>
      <c r="D19" s="67"/>
      <c r="E19" s="67"/>
      <c r="F19" s="83">
        <f>Hakulomake!B50</f>
        <v>0</v>
      </c>
      <c r="G19" s="83">
        <f>Hakulomake!B51</f>
        <v>0</v>
      </c>
      <c r="H19" s="81">
        <v>0</v>
      </c>
      <c r="I19" s="83">
        <f>F19+G19</f>
        <v>0</v>
      </c>
    </row>
    <row r="20" spans="1:9" ht="14.4" x14ac:dyDescent="0.3">
      <c r="A20" s="120" t="s">
        <v>24</v>
      </c>
      <c r="B20" s="120"/>
      <c r="C20" s="67"/>
      <c r="D20" s="67"/>
      <c r="E20" s="67"/>
      <c r="F20" s="83">
        <f>Hakulomake!C50</f>
        <v>0</v>
      </c>
      <c r="G20" s="83">
        <f>Hakulomake!C51</f>
        <v>0</v>
      </c>
      <c r="H20" s="81">
        <v>0</v>
      </c>
      <c r="I20" s="83">
        <f>F20+G20</f>
        <v>0</v>
      </c>
    </row>
    <row r="21" spans="1:9" ht="14.4" x14ac:dyDescent="0.3">
      <c r="A21" s="133"/>
      <c r="B21" s="133"/>
      <c r="C21" s="68"/>
      <c r="D21" s="68"/>
      <c r="E21" s="68"/>
      <c r="F21" s="68"/>
      <c r="G21" s="133"/>
      <c r="H21" s="133"/>
      <c r="I21" s="68"/>
    </row>
    <row r="22" spans="1:9" ht="14.4" x14ac:dyDescent="0.3">
      <c r="A22" s="133"/>
      <c r="B22" s="133"/>
      <c r="C22" s="68"/>
      <c r="D22" s="68"/>
      <c r="E22" s="68"/>
      <c r="F22" s="68"/>
      <c r="G22" s="133"/>
      <c r="H22" s="133"/>
      <c r="I22" s="68"/>
    </row>
    <row r="23" spans="1:9" ht="14.4" x14ac:dyDescent="0.3">
      <c r="A23" s="133"/>
      <c r="B23" s="133"/>
      <c r="C23" s="68"/>
      <c r="D23" s="68"/>
      <c r="E23" s="68"/>
      <c r="F23" s="68"/>
      <c r="G23" s="133"/>
      <c r="H23" s="133"/>
      <c r="I23" s="68"/>
    </row>
    <row r="24" spans="1:9" ht="14.4" x14ac:dyDescent="0.3">
      <c r="A24" s="133"/>
      <c r="B24" s="133"/>
      <c r="C24" s="68"/>
      <c r="D24" s="68"/>
      <c r="E24" s="68"/>
      <c r="F24" s="68"/>
      <c r="G24" s="133"/>
      <c r="H24" s="133"/>
      <c r="I24" s="68"/>
    </row>
    <row r="25" spans="1:9" ht="14.4" x14ac:dyDescent="0.3">
      <c r="A25" s="68"/>
      <c r="B25" s="68"/>
      <c r="C25" s="68"/>
      <c r="D25" s="68"/>
      <c r="E25" s="68"/>
      <c r="F25" s="68"/>
      <c r="G25" s="133"/>
      <c r="H25" s="133"/>
      <c r="I25" s="68"/>
    </row>
    <row r="26" spans="1:9" ht="14.4" x14ac:dyDescent="0.3">
      <c r="A26" s="69" t="s">
        <v>2647</v>
      </c>
      <c r="B26" s="69"/>
      <c r="C26" s="64"/>
      <c r="D26" s="69"/>
      <c r="E26" s="69"/>
      <c r="F26" s="64"/>
      <c r="G26" s="136" t="s">
        <v>2648</v>
      </c>
      <c r="H26" s="136"/>
      <c r="I26" s="84">
        <f>Hakulomake!C53</f>
        <v>0</v>
      </c>
    </row>
    <row r="27" spans="1:9" ht="14.4" x14ac:dyDescent="0.3">
      <c r="A27" s="78">
        <v>45610</v>
      </c>
      <c r="B27" s="121"/>
      <c r="C27" s="121"/>
      <c r="D27" s="64"/>
      <c r="E27" s="121"/>
      <c r="F27" s="121"/>
      <c r="G27" s="121"/>
      <c r="H27" s="121"/>
      <c r="I27" s="64"/>
    </row>
    <row r="28" spans="1:9" ht="14.4" x14ac:dyDescent="0.3">
      <c r="A28" s="79"/>
      <c r="B28" s="68"/>
      <c r="C28" s="68"/>
      <c r="D28" s="63"/>
      <c r="E28" s="68"/>
      <c r="F28" s="68"/>
      <c r="G28" s="68"/>
      <c r="H28" s="68"/>
      <c r="I28" s="63"/>
    </row>
    <row r="29" spans="1:9" s="134" customFormat="1" ht="14.4" x14ac:dyDescent="0.3">
      <c r="A29" s="129"/>
      <c r="B29" s="130"/>
      <c r="C29" s="118"/>
      <c r="D29" s="128"/>
      <c r="E29" s="128"/>
      <c r="F29" s="128"/>
      <c r="G29" s="128"/>
      <c r="H29" s="128"/>
      <c r="I29" s="128"/>
    </row>
    <row r="30" spans="1:9" ht="14.4" x14ac:dyDescent="0.3">
      <c r="A30" s="129"/>
      <c r="B30" s="130"/>
      <c r="C30" s="118"/>
      <c r="D30" s="128"/>
      <c r="E30" s="128"/>
      <c r="F30" s="128"/>
      <c r="G30" s="128"/>
      <c r="H30" s="128"/>
      <c r="I30" s="128"/>
    </row>
    <row r="31" spans="1:9" x14ac:dyDescent="0.25">
      <c r="A31" s="80"/>
      <c r="B31" s="70"/>
      <c r="C31" s="70"/>
      <c r="D31" s="70"/>
      <c r="E31" s="70"/>
      <c r="F31" s="70"/>
      <c r="G31" s="135"/>
      <c r="H31" s="135"/>
      <c r="I31" s="70"/>
    </row>
    <row r="32" spans="1:9" ht="14.4" x14ac:dyDescent="0.3">
      <c r="A32" s="63"/>
      <c r="B32" s="63"/>
      <c r="C32" s="70"/>
      <c r="D32" s="70"/>
      <c r="E32" s="70"/>
      <c r="F32" s="70"/>
      <c r="G32" s="135"/>
      <c r="H32" s="135"/>
      <c r="I32" s="70"/>
    </row>
    <row r="33" spans="1:6" ht="14.4" x14ac:dyDescent="0.3">
      <c r="A33" s="118"/>
      <c r="B33" s="128"/>
      <c r="C33" s="118"/>
      <c r="D33" s="128"/>
      <c r="E33" s="128"/>
      <c r="F33" s="128"/>
    </row>
    <row r="34" spans="1:6" x14ac:dyDescent="0.25">
      <c r="A34" s="70" t="str">
        <f>CONCATENATE(A4,"    ",A8,"  ",A10,"   ",A9)</f>
        <v>0    0  0   0</v>
      </c>
      <c r="B34" s="71"/>
    </row>
    <row r="35" spans="1:6" x14ac:dyDescent="0.25">
      <c r="A35" s="80"/>
      <c r="B35" s="70"/>
    </row>
    <row r="49" x14ac:dyDescent="0.25"/>
    <row r="60" x14ac:dyDescent="0.25"/>
  </sheetData>
  <mergeCells count="44">
    <mergeCell ref="G23:H23"/>
    <mergeCell ref="A24:B24"/>
    <mergeCell ref="G24:H24"/>
    <mergeCell ref="G32:H32"/>
    <mergeCell ref="G26:H26"/>
    <mergeCell ref="B27:C27"/>
    <mergeCell ref="E27:F27"/>
    <mergeCell ref="G27:H27"/>
    <mergeCell ref="G25:H25"/>
    <mergeCell ref="A33:B33"/>
    <mergeCell ref="A29:B29"/>
    <mergeCell ref="A30:B30"/>
    <mergeCell ref="G16:G18"/>
    <mergeCell ref="A19:B19"/>
    <mergeCell ref="A21:B21"/>
    <mergeCell ref="G21:H21"/>
    <mergeCell ref="A22:B22"/>
    <mergeCell ref="G22:H22"/>
    <mergeCell ref="F16:F18"/>
    <mergeCell ref="A20:B20"/>
    <mergeCell ref="C33:F33"/>
    <mergeCell ref="C29:XFD29"/>
    <mergeCell ref="C30:I30"/>
    <mergeCell ref="G31:H31"/>
    <mergeCell ref="A23:B23"/>
    <mergeCell ref="A1:E1"/>
    <mergeCell ref="F1:H1"/>
    <mergeCell ref="G3:H3"/>
    <mergeCell ref="A4:B4"/>
    <mergeCell ref="H4:I4"/>
    <mergeCell ref="H10:I10"/>
    <mergeCell ref="G13:H13"/>
    <mergeCell ref="A14:I15"/>
    <mergeCell ref="A5:B5"/>
    <mergeCell ref="H5:I5"/>
    <mergeCell ref="H8:I9"/>
    <mergeCell ref="A12:D13"/>
    <mergeCell ref="A6:B6"/>
    <mergeCell ref="H6:I6"/>
    <mergeCell ref="A7:B7"/>
    <mergeCell ref="H7:I7"/>
    <mergeCell ref="A8:B8"/>
    <mergeCell ref="A9:B9"/>
    <mergeCell ref="A10:B10"/>
  </mergeCells>
  <pageMargins left="0.7" right="0.7" top="0.75" bottom="0.75" header="0.3" footer="0.3"/>
  <pageSetup scale="8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Valo Työtilan dokumentti" ma:contentTypeID="0x010100D97B88E924714D2BA8DA46FB397A5DA80022F2AAA47AD47D499730CDB598CDC0B6" ma:contentTypeVersion="12" ma:contentTypeDescription="Luo uusi asiakirja." ma:contentTypeScope="" ma:versionID="badd2be0c941bd052b65a90a651fac1f">
  <xsd:schema xmlns:xsd="http://www.w3.org/2001/XMLSchema" xmlns:xs="http://www.w3.org/2001/XMLSchema" xmlns:p="http://schemas.microsoft.com/office/2006/metadata/properties" xmlns:ns2="b0769db4-7a1b-4d8b-957c-11583b019993" targetNamespace="http://schemas.microsoft.com/office/2006/metadata/properties" ma:root="true" ma:fieldsID="0077e12c0655a12bfb6b6d284d57c6ce" ns2:_="">
    <xsd:import namespace="b0769db4-7a1b-4d8b-957c-11583b019993"/>
    <xsd:element name="properties">
      <xsd:complexType>
        <xsd:sequence>
          <xsd:element name="documentManagement">
            <xsd:complexType>
              <xsd:all>
                <xsd:element ref="ns2:ValoWorkspaceDocumentLanguage" minOccurs="0"/>
                <xsd:element ref="ns2:ValoWorkspaceOwner" minOccurs="0"/>
                <xsd:element ref="ns2:ValoWorkspaceDocumentType" minOccurs="0"/>
                <xsd:element ref="ns2:ValoWorkspaceConfidentiality" minOccurs="0"/>
                <xsd:element ref="ns2:ValoWorkspacePreservationTime" minOccurs="0"/>
                <xsd:element ref="ns2:WorkSpaceOtherOrganisation" minOccurs="0"/>
                <xsd:element ref="ns2:TaxKeywordTaxHTField" minOccurs="0"/>
                <xsd:element ref="ns2:TaxCatchAll" minOccurs="0"/>
                <xsd:element ref="ns2:TaxCatchAllLabel"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69db4-7a1b-4d8b-957c-11583b019993" elementFormDefault="qualified">
    <xsd:import namespace="http://schemas.microsoft.com/office/2006/documentManagement/types"/>
    <xsd:import namespace="http://schemas.microsoft.com/office/infopath/2007/PartnerControls"/>
    <xsd:element name="ValoWorkspaceDocumentLanguage" ma:index="8" nillable="true" ma:displayName="Kieli" ma:default="Suomi" ma:description="" ma:internalName="ValoWorkspaceDocumentLanguage">
      <xsd:simpleType>
        <xsd:restriction base="dms:Choice">
          <xsd:enumeration value="Suomi"/>
          <xsd:enumeration value="Ruotsi"/>
          <xsd:enumeration value="Englanti"/>
        </xsd:restriction>
      </xsd:simpleType>
    </xsd:element>
    <xsd:element name="ValoWorkspaceOwner" ma:index="9" nillable="true" ma:displayName="Omistaja" ma:list="UserInfo" ma:SharePointGroup="0" ma:internalName="ValoWorkspace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ValoWorkspaceDocumentType" ma:index="10" nillable="true" ma:displayName="Dokumentin tyyppi" ma:internalName="ValoWorkspaceDocumentType">
      <xsd:simpleType>
        <xsd:restriction base="dms:Choice">
          <xsd:enumeration value="Pöytäkirja"/>
          <xsd:enumeration value="Muistio"/>
          <xsd:enumeration value="Kirje"/>
          <xsd:enumeration value="Esitys"/>
          <xsd:enumeration value="Esitelmä"/>
          <xsd:enumeration value="Lausunto"/>
          <xsd:enumeration value="Sopimus"/>
          <xsd:enumeration value="Selvitys"/>
          <xsd:enumeration value="Tutkimus"/>
          <xsd:enumeration value="Raportti"/>
          <xsd:enumeration value="Matkaraportti"/>
          <xsd:enumeration value="Matkamääräys"/>
          <xsd:enumeration value="Seminaariraportti"/>
          <xsd:enumeration value="Poissaoloilmoitus"/>
          <xsd:enumeration value="Kehityskeskustelu"/>
          <xsd:enumeration value="Chatham house"/>
          <xsd:enumeration value="Blanco"/>
          <xsd:enumeration value="Blogi"/>
          <xsd:enumeration value="Lista"/>
          <xsd:enumeration value="Ohje"/>
          <xsd:enumeration value="Artikkeli"/>
          <xsd:enumeration value="Toimintakertomus"/>
          <xsd:enumeration value="Toimintasuunnitelma"/>
          <xsd:enumeration value="Luonnos"/>
          <xsd:enumeration value="Budjetti"/>
        </xsd:restriction>
      </xsd:simpleType>
    </xsd:element>
    <xsd:element name="ValoWorkspaceConfidentiality" ma:index="11" nillable="true" ma:displayName="Turvaluokka" ma:default="Julkinen" ma:internalName="ValoWorkspaceConfidentiality" ma:readOnly="false">
      <xsd:simpleType>
        <xsd:restriction base="dms:Choice">
          <xsd:enumeration value="TL III"/>
          <xsd:enumeration value="TL IV"/>
          <xsd:enumeration value="Ei määritelty (tekijä muu kuin HVKlainen)"/>
          <xsd:enumeration value="Julkinen"/>
        </xsd:restriction>
      </xsd:simpleType>
    </xsd:element>
    <xsd:element name="ValoWorkspacePreservationTime" ma:index="12" nillable="true" ma:displayName="Säilytysaika" ma:default="5 vuotta" ma:internalName="ValoWorkspacePreservationTime" ma:readOnly="false">
      <xsd:simpleType>
        <xsd:restriction base="dms:Choice">
          <xsd:enumeration value="1 vuosi"/>
          <xsd:enumeration value="5 vuotta"/>
          <xsd:enumeration value="10 vuotta"/>
          <xsd:enumeration value="Pysyvä"/>
        </xsd:restriction>
      </xsd:simpleType>
    </xsd:element>
    <xsd:element name="WorkSpaceOtherOrganisation" ma:index="13" nillable="true" ma:displayName="Muu organisaatio" ma:internalName="WorkSpaceOtherOrganisation">
      <xsd:simpleType>
        <xsd:restriction base="dms:Choice">
          <xsd:enumeration value="Alkutuotantopooli"/>
          <xsd:enumeration value="Aluepooli"/>
          <xsd:enumeration value="AVI"/>
          <xsd:enumeration value="Digia"/>
          <xsd:enumeration value="DSB"/>
          <xsd:enumeration value="Elinkeinoelämän keskusliitto"/>
          <xsd:enumeration value="Elintarviketeollisuuspooli"/>
          <xsd:enumeration value="ELY"/>
          <xsd:enumeration value="Energiavirasto"/>
          <xsd:enumeration value="Erillisverkot"/>
          <xsd:enumeration value="EU"/>
          <xsd:enumeration value="EVIRA"/>
          <xsd:enumeration value="Fingrid"/>
          <xsd:enumeration value="Finanssialan keskusliitto"/>
          <xsd:enumeration value="FOCP"/>
          <xsd:enumeration value="FONES"/>
          <xsd:enumeration value="Gasum"/>
          <xsd:enumeration value="Digipooli"/>
          <xsd:enumeration value="Ilmakuljetuspooli"/>
          <xsd:enumeration value="Insta"/>
          <xsd:enumeration value="Kauppa- ja jakelupooli"/>
          <xsd:enumeration value="Kemian pooli"/>
          <xsd:enumeration value="Liikennevirasto"/>
          <xsd:enumeration value="Liikenne- ja viestintäministeriö"/>
          <xsd:enumeration value="Maakuljetuspooli"/>
          <xsd:enumeration value="MATINE"/>
          <xsd:enumeration value="Mediapooli"/>
          <xsd:enumeration value="Metsäpooli"/>
          <xsd:enumeration value="MIL-pooli"/>
          <xsd:enumeration value="Maa- ja metsätalousministeriö"/>
          <xsd:enumeration value="MSB"/>
          <xsd:enumeration value="Muovi- ja kumipooli"/>
          <xsd:enumeration value="NATO"/>
          <xsd:enumeration value="Neste"/>
          <xsd:enumeration value="OECD"/>
          <xsd:enumeration value="Opetus- ja kulttuuriministeriö"/>
          <xsd:enumeration value="Oikeusministeriö"/>
          <xsd:enumeration value="Puolustusministeriö"/>
          <xsd:enumeration value="Poliisi"/>
          <xsd:enumeration value="Suojelupoliisi"/>
          <xsd:enumeration value="Patentti- ja rekisterihallitus"/>
          <xsd:enumeration value="Puolustusvoimat"/>
          <xsd:enumeration value="Rahoitushuoltopooli"/>
          <xsd:enumeration value="Rajavartiolaitos"/>
          <xsd:enumeration value="Rakennuspooli"/>
          <xsd:enumeration value="SHVD"/>
          <xsd:enumeration value="Sisäministeriö"/>
          <xsd:enumeration value="Sosiaali- ja terveysministeriö"/>
          <xsd:enumeration value="Suomen Pankki"/>
          <xsd:enumeration value="SäPo"/>
          <xsd:enumeration value="Teknologiapooli"/>
          <xsd:enumeration value="Työ- ja elinkeinoministeriö"/>
          <xsd:enumeration value="Terveydenhuoltopooli"/>
          <xsd:enumeration value="Tilastokeskus"/>
          <xsd:enumeration value="Turvallisuuskomitea"/>
          <xsd:enumeration value="Ulkoministeriö"/>
          <xsd:enumeration value="Vakuutusalan pooli"/>
          <xsd:enumeration value="Valtiokonttori"/>
          <xsd:enumeration value="Valtori"/>
          <xsd:enumeration value="Vesihuoltopooli"/>
          <xsd:enumeration value="Vesikuljetuspooli"/>
          <xsd:enumeration value="Viestintävirasto"/>
          <xsd:enumeration value="Valtiovarainministeriö"/>
          <xsd:enumeration value="Valtioneuvoston kanslia"/>
          <xsd:enumeration value="Voimatalouspooli"/>
          <xsd:enumeration value="Ympäristöministeriö"/>
          <xsd:enumeration value="Öljypooli"/>
        </xsd:restriction>
      </xsd:simpleType>
    </xsd:element>
    <xsd:element name="TaxKeywordTaxHTField" ma:index="14" nillable="true" ma:taxonomy="true" ma:internalName="TaxKeywordTaxHTField" ma:taxonomyFieldName="TaxKeyword" ma:displayName="Yrityksen avainsanat" ma:fieldId="{23f27201-bee3-471e-b2e7-b64fd8b7ca38}" ma:taxonomyMulti="true" ma:sspId="e0fef24e-4f71-4039-9c76-4c79d8ec5afe" ma:termSetId="00000000-0000-0000-0000-000000000000" ma:anchorId="00000000-0000-0000-0000-000000000000" ma:open="true" ma:isKeyword="true">
      <xsd:complexType>
        <xsd:sequence>
          <xsd:element ref="pc:Terms" minOccurs="0" maxOccurs="1"/>
        </xsd:sequence>
      </xsd:complexType>
    </xsd:element>
    <xsd:element name="TaxCatchAll" ma:index="15" nillable="true" ma:displayName="Taxonomy Catch All Column" ma:hidden="true" ma:list="{b27642d2-f82f-4d87-9a50-5d6798bf2b76}" ma:internalName="TaxCatchAll" ma:showField="CatchAllData" ma:web="b0769db4-7a1b-4d8b-957c-11583b019993">
      <xsd:complexType>
        <xsd:complexContent>
          <xsd:extension base="dms:MultiChoiceLookup">
            <xsd:sequence>
              <xsd:element name="Value" type="dms:Lookup" maxOccurs="unbounded" minOccurs="0" nillable="true"/>
            </xsd:sequence>
          </xsd:extension>
        </xsd:complexContent>
      </xsd:complexType>
    </xsd:element>
    <xsd:element name="TaxCatchAllLabel" ma:index="16" nillable="true" ma:displayName="Taxonomy Catch All Column1" ma:hidden="true" ma:list="{b27642d2-f82f-4d87-9a50-5d6798bf2b76}" ma:internalName="TaxCatchAllLabel" ma:readOnly="true" ma:showField="CatchAllDataLabel" ma:web="b0769db4-7a1b-4d8b-957c-11583b019993">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Jakamisen tiedot"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WorkSpaceOtherOrganisation xmlns="b0769db4-7a1b-4d8b-957c-11583b019993" xsi:nil="true"/>
    <ValoWorkspacePreservationTime xmlns="b0769db4-7a1b-4d8b-957c-11583b019993">5 vuotta</ValoWorkspacePreservationTime>
    <ValoWorkspaceOwner xmlns="b0769db4-7a1b-4d8b-957c-11583b019993">
      <UserInfo>
        <DisplayName>Mikko Merta</DisplayName>
        <AccountId>12</AccountId>
        <AccountType/>
      </UserInfo>
    </ValoWorkspaceOwner>
    <TaxCatchAll xmlns="b0769db4-7a1b-4d8b-957c-11583b019993"/>
    <TaxKeywordTaxHTField xmlns="b0769db4-7a1b-4d8b-957c-11583b019993">
      <Terms xmlns="http://schemas.microsoft.com/office/infopath/2007/PartnerControls"/>
    </TaxKeywordTaxHTField>
    <ValoWorkspaceConfidentiality xmlns="b0769db4-7a1b-4d8b-957c-11583b019993">Julkinen</ValoWorkspaceConfidentiality>
    <ValoWorkspaceDocumentLanguage xmlns="b0769db4-7a1b-4d8b-957c-11583b019993">Suomi</ValoWorkspaceDocumentLanguage>
    <ValoWorkspaceDocumentType xmlns="b0769db4-7a1b-4d8b-957c-11583b019993">Luonnos</ValoWorkspaceDocumentType>
  </documentManagement>
</p:properties>
</file>

<file path=customXml/item4.xml>��
</file>

<file path=customXml/itemProps1.xml><?xml version="1.0" encoding="utf-8"?>
<ds:datastoreItem xmlns:ds="http://schemas.openxmlformats.org/officeDocument/2006/customXml" ds:itemID="{A32B3A73-8931-4FDB-9596-7DCA5F588C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769db4-7a1b-4d8b-957c-11583b0199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08D6B83-1ABB-4C62-B414-682015194CE3}">
  <ds:schemaRefs>
    <ds:schemaRef ds:uri="http://schemas.microsoft.com/sharepoint/v3/contenttype/forms"/>
  </ds:schemaRefs>
</ds:datastoreItem>
</file>

<file path=customXml/itemProps3.xml><?xml version="1.0" encoding="utf-8"?>
<ds:datastoreItem xmlns:ds="http://schemas.openxmlformats.org/officeDocument/2006/customXml" ds:itemID="{A4F2EB4E-B7D2-4555-B02C-775AAE59816C}">
  <ds:schemaRefs>
    <ds:schemaRef ds:uri="http://www.w3.org/XML/1998/namespace"/>
    <ds:schemaRef ds:uri="b0769db4-7a1b-4d8b-957c-11583b019993"/>
    <ds:schemaRef ds:uri="http://purl.org/dc/dcmitype/"/>
    <ds:schemaRef ds:uri="http://schemas.microsoft.com/office/2006/metadata/properties"/>
    <ds:schemaRef ds:uri="http://purl.org/dc/terms/"/>
    <ds:schemaRef ds:uri="http://schemas.microsoft.com/office/2006/documentManagement/types"/>
    <ds:schemaRef ds:uri="http://purl.org/dc/elements/1.1/"/>
    <ds:schemaRef ds:uri="http://schemas.openxmlformats.org/package/2006/metadata/core-properties"/>
    <ds:schemaRef ds:uri="http://schemas.microsoft.com/office/infopath/2007/PartnerControls"/>
  </ds:schemaRefs>
</ds:datastoreItem>
</file>

<file path=customXml/itemProps4.xml><?xml version="1.0" encoding="utf-8"?>
<ds:datastoreItem xmlns:ds="http://schemas.openxmlformats.org/officeDocument/2006/customXml" ds:itemID="{FE95D736-6C08-4B6C-A99D-E1FC76EA276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Laskentataulukot</vt:lpstr>
      </vt:variant>
      <vt:variant>
        <vt:i4>5</vt:i4>
      </vt:variant>
      <vt:variant>
        <vt:lpstr>Nimetyt alueet</vt:lpstr>
      </vt:variant>
      <vt:variant>
        <vt:i4>6</vt:i4>
      </vt:variant>
    </vt:vector>
  </HeadingPairs>
  <TitlesOfParts>
    <vt:vector size="11" baseType="lpstr">
      <vt:lpstr>Hakulomake</vt:lpstr>
      <vt:lpstr>Lääkelista</vt:lpstr>
      <vt:lpstr>Oma tuotanto</vt:lpstr>
      <vt:lpstr>Päätös</vt:lpstr>
      <vt:lpstr>Lasku</vt:lpstr>
      <vt:lpstr>Päätös!_Hlk125448643</vt:lpstr>
      <vt:lpstr>Päätös!_Hlk158812948</vt:lpstr>
      <vt:lpstr>Lasku!Tulostusalue</vt:lpstr>
      <vt:lpstr>Lääkelista!Tulostusalue</vt:lpstr>
      <vt:lpstr>Lääkelista!Tulostusotsikot</vt:lpstr>
      <vt:lpstr>Päätös!VAHVASecurityStamp_ph</vt:lpstr>
    </vt:vector>
  </TitlesOfParts>
  <Manager/>
  <Company>Huoltovarmuuskeskus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Huoltovarmuuskeskus</dc:creator>
  <cp:keywords/>
  <dc:description/>
  <cp:lastModifiedBy>Matti Mattila</cp:lastModifiedBy>
  <cp:revision/>
  <cp:lastPrinted>2025-11-19T08:59:09Z</cp:lastPrinted>
  <dcterms:created xsi:type="dcterms:W3CDTF">2004-03-08T14:08:45Z</dcterms:created>
  <dcterms:modified xsi:type="dcterms:W3CDTF">2025-11-24T12:09:59Z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0x010100D97B88E924714D2BA8DA46FB397A5DA80022F2AAA47AD47D499730CDB598CDC0B6</vt:lpwstr>
  </property>
  <property fmtid="{D5CDD505-2E9C-101B-9397-08002B2CF9AE}" pid="4" name="TaxKeyword">
    <vt:lpwstr/>
  </property>
</Properties>
</file>